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C98BD97E-47EE-4449-931F-0F3E52E7FD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<sst xmlns="http://schemas.openxmlformats.org/spreadsheetml/2006/main" count="7313" uniqueCount="2190">
  <si>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</si>
  <si>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</si>
  <si>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</si>
  <si>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</si>
  <si>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</si>
  <si>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</si>
  <si>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</si>
  <si>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</si>
  <si>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</si>
  <si>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</si>
  <si>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</si>
  <si>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</si>
  <si>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</si>
  <si>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</si>
  <si>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</si>
  <si>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</si>
  <si>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</si>
  <si>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</si>
  <si>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</si>
  <si>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</si>
  <si>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</si>
  <si>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</si>
  <si>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</si>
  <si>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</si>
  <si>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</si>
  <si>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</si>
  <si>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</si>
  <si>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</si>
  <si>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</si>
  <si>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</si>
  <si>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</si>
  <si>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</si>
  <si>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</si>
  <si>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</si>
  <si>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</si>
  <si>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</si>
  <si>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</si>
  <si>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</si>
  <si>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</si>
  <si>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</si>
  <si>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</si>
  <si>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</si>
  <si>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</si>
  <si>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</si>
  <si>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</si>
  <si>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</si>
  <si>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</si>
  <si>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</si>
  <si>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</si>
  <si>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</si>
  <si>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</si>
  <si>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</si>
  <si>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</si>
  <si>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</si>
  <si>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</si>
  <si>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</si>
  <si>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</si>
  <si>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</si>
  <si>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</si>
  <si>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</si>
  <si>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</si>
  <si>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</si>
  <si>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</si>
  <si>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</si>
  <si>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</si>
  <si>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</si>
  <si>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</si>
  <si>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</si>
  <si>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</si>
  <si>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</si>
  <si>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</si>
  <si>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</si>
  <si>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</si>
  <si>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</si>
  <si>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</si>
  <si>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</si>
  <si>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</si>
  <si>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</si>
  <si>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</si>
  <si>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</si>
  <si>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</si>
  <si>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</si>
  <si>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</si>
  <si>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</si>
  <si>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</si>
  <si>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</si>
  <si>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</si>
  <si>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</si>
  <si>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</si>
  <si>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</si>
  <si>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</si>
  <si>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</si>
  <si>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</si>
  <si>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</si>
  <si>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</si>
  <si>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</si>
  <si>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</si>
  <si>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</si>
  <si>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</si>
  <si>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</si>
  <si>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</si>
  <si>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</si>
  <si>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</si>
  <si>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</si>
  <si>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</si>
  <si>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</si>
  <si>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</si>
  <si>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</si>
  <si>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</si>
  <si>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</si>
  <si>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</si>
  <si>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</si>
  <si>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</si>
  <si>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</si>
  <si>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</si>
  <si>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</si>
  <si>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</si>
  <si>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</si>
  <si>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</si>
  <si>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</si>
  <si>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</si>
  <si>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</si>
  <si>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</si>
  <si>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</si>
  <si>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</si>
  <si>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</si>
  <si>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</si>
  <si>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</si>
  <si>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</si>
  <si>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</si>
  <si>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</si>
  <si>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</si>
  <si>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</si>
  <si>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</si>
  <si>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</si>
  <si>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</si>
  <si>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</si>
  <si>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</si>
  <si>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</si>
  <si>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</si>
  <si>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</si>
  <si>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</si>
  <si>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</si>
  <si>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</si>
  <si>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</si>
  <si>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</si>
  <si>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</si>
  <si>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</si>
  <si>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</si>
  <si>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</si>
  <si>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</si>
  <si>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</si>
  <si>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</si>
  <si>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</si>
  <si>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</si>
  <si>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</si>
  <si>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</si>
  <si>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</si>
  <si>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</si>
  <si>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</si>
  <si>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</si>
  <si>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</si>
  <si>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</si>
  <si>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</si>
  <si>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</si>
  <si>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</si>
  <si>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</si>
  <si>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</si>
  <si>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</si>
  <si>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</si>
  <si>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</si>
  <si>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</si>
  <si>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</si>
  <si>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</si>
  <si>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</si>
  <si>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</si>
  <si>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</si>
  <si>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</si>
  <si>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</si>
  <si>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</si>
  <si>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</si>
  <si>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</si>
  <si>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</si>
  <si>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</si>
  <si>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</si>
  <si>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</si>
  <si>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</si>
  <si>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</si>
  <si>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</si>
  <si>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</si>
  <si>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</si>
  <si>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</si>
  <si>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</si>
  <si>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</si>
  <si>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</si>
  <si>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</si>
  <si>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</si>
  <si>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</si>
  <si>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</si>
  <si>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</si>
  <si>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</si>
  <si>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</si>
  <si>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</si>
  <si>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</si>
  <si>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</si>
  <si>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</si>
  <si>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</si>
  <si>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</si>
  <si>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</si>
  <si>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</si>
  <si>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</si>
  <si>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</si>
  <si>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</si>
  <si>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</si>
  <si>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</si>
  <si>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</si>
  <si>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</si>
  <si>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</si>
  <si>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</si>
  <si>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</si>
  <si>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</si>
  <si>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</si>
  <si>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</si>
  <si>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</si>
  <si>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</si>
  <si>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</si>
  <si>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</si>
  <si>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</si>
  <si>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</si>
  <si>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</si>
  <si>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</si>
  <si>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</si>
  <si>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</si>
  <si>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</si>
  <si>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</si>
  <si>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</si>
  <si>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</si>
  <si>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</si>
  <si>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</si>
  <si>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</si>
  <si>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</si>
  <si>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</si>
  <si>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</si>
  <si>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</si>
  <si>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</si>
  <si>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</si>
  <si>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</si>
  <si>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</si>
  <si>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</si>
  <si>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</si>
  <si>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</si>
  <si>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</si>
  <si>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</si>
  <si>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</si>
  <si>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</si>
  <si>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</si>
  <si>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</si>
  <si>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</si>
  <si>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</si>
  <si>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</si>
  <si>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</si>
  <si>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</si>
  <si>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</si>
  <si>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</si>
  <si>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</si>
  <si>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</si>
  <si>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</si>
  <si>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</si>
  <si>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</si>
  <si>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</si>
  <si>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</si>
  <si>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</si>
  <si>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</si>
  <si>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</si>
  <si>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</si>
  <si>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</si>
  <si>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</si>
  <si>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</si>
  <si>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</si>
  <si>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</si>
  <si>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</si>
  <si>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</si>
  <si>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</si>
  <si>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</si>
  <si>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</si>
  <si>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</si>
  <si>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</si>
  <si>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</si>
  <si>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</si>
  <si>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</si>
  <si>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</si>
  <si>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</si>
  <si>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</si>
  <si>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</si>
  <si>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</si>
  <si>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</si>
  <si>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</si>
  <si>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</si>
  <si>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</si>
  <si>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</si>
  <si>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</si>
  <si>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</si>
  <si>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</si>
  <si>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</si>
  <si>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</si>
  <si>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</si>
  <si>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</si>
  <si>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</si>
  <si>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</si>
  <si>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</si>
  <si>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</si>
  <si>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</si>
  <si>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</si>
  <si>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</si>
  <si>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</si>
  <si>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</si>
  <si>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</si>
  <si>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</si>
  <si>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</si>
  <si>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</si>
  <si>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</si>
  <si>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</si>
  <si>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</si>
  <si>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</si>
  <si>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</si>
  <si>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</si>
  <si>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</si>
  <si>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</si>
  <si>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</si>
  <si>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</si>
  <si>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</si>
  <si>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</si>
  <si>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</si>
  <si>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</si>
  <si>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</si>
  <si>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</si>
  <si>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</si>
  <si>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</si>
  <si>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</si>
  <si>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</si>
  <si>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</si>
  <si>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</si>
  <si>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</si>
  <si>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</si>
  <si>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</si>
  <si>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</si>
  <si>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</si>
  <si>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</si>
  <si>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</si>
  <si>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</si>
  <si>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</si>
  <si>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</si>
  <si>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</si>
  <si>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</si>
  <si>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</si>
  <si>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</si>
  <si>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</si>
  <si>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</si>
  <si>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</si>
  <si>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</si>
  <si>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</si>
  <si>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</si>
  <si>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</si>
  <si>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</si>
  <si>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</si>
  <si>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</si>
  <si>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</si>
  <si>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</si>
  <si>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</si>
  <si>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</si>
  <si>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</si>
  <si>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</si>
  <si>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</si>
  <si>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</si>
  <si>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</si>
  <si>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</si>
  <si>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</si>
  <si>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</si>
  <si>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</si>
  <si>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</si>
  <si>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</si>
  <si>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</si>
  <si>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</si>
  <si>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</si>
  <si>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</si>
  <si>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</si>
  <si>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</si>
  <si>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</si>
  <si>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</si>
  <si>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</si>
  <si>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</si>
  <si>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</si>
  <si>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</si>
  <si>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</si>
  <si>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</si>
  <si>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</si>
  <si>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</si>
  <si>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</si>
  <si>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</si>
  <si>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</si>
  <si>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</si>
  <si>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</si>
  <si>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</si>
  <si>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</si>
  <si>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</si>
  <si>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</si>
  <si>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</si>
  <si>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</si>
  <si>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</si>
  <si>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</si>
  <si>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</si>
  <si>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</si>
  <si>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</si>
  <si>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</si>
  <si>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</si>
  <si>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</si>
  <si>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</si>
  <si>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</si>
  <si>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</si>
  <si>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</si>
  <si>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</si>
  <si>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</si>
  <si>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</si>
  <si>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</si>
  <si>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</si>
  <si>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</si>
  <si>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</si>
  <si>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</si>
  <si>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</si>
  <si>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</si>
  <si>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</si>
  <si>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</si>
  <si>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</si>
  <si>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</si>
  <si>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</si>
  <si>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</si>
  <si>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</si>
  <si>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</si>
  <si>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</si>
  <si>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</si>
  <si>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</si>
  <si>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</si>
  <si>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</si>
  <si>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</si>
  <si>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</si>
  <si>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</si>
  <si>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</si>
  <si>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</si>
  <si>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</si>
  <si>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</si>
  <si>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</si>
  <si>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</si>
  <si>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</si>
  <si>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</si>
  <si>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</si>
  <si>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</si>
  <si>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</si>
  <si>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</si>
  <si>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</si>
  <si>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</si>
  <si>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</si>
  <si>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</si>
  <si>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</si>
  <si>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</si>
  <si>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</si>
  <si>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</si>
  <si>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</si>
  <si>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</si>
  <si>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</si>
  <si>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</si>
  <si>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</si>
  <si>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</si>
  <si>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</si>
  <si>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</si>
  <si>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</si>
  <si>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</si>
  <si>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</si>
  <si>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</si>
  <si>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</si>
  <si>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</si>
  <si>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</si>
  <si>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</si>
  <si>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</si>
  <si>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</si>
  <si>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</si>
  <si>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</si>
  <si>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</si>
  <si>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</si>
  <si>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</si>
  <si>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</si>
  <si>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</si>
  <si>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</si>
  <si>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</si>
  <si>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</si>
  <si>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</si>
  <si>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</si>
  <si>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</si>
  <si>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</si>
  <si>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</si>
  <si>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</si>
  <si>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</si>
  <si>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</si>
  <si>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</si>
  <si>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</si>
  <si>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</si>
  <si>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</si>
  <si>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</si>
  <si>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</si>
  <si>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</si>
  <si>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</si>
  <si>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</si>
  <si>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</si>
  <si>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</si>
  <si>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</si>
  <si>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</si>
  <si>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</si>
  <si>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</si>
  <si>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</si>
  <si>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</si>
  <si>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</si>
  <si>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</si>
  <si>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</si>
  <si>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</si>
  <si>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</si>
  <si>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</si>
  <si>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</si>
  <si>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</si>
  <si>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</si>
  <si>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</si>
  <si>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</si>
  <si>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</si>
  <si>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</si>
  <si>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</si>
  <si>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</si>
  <si>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</si>
  <si>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</si>
  <si>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</si>
  <si>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</si>
  <si>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</si>
  <si>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</si>
  <si>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</si>
  <si>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</si>
  <si>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</si>
  <si>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</si>
  <si>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</si>
  <si>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</si>
  <si>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</si>
  <si>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</si>
  <si>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</si>
  <si>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</si>
  <si>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</si>
  <si>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</si>
  <si>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</si>
  <si>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</si>
  <si>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</si>
  <si>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</si>
  <si>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</si>
  <si>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</si>
  <si>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</si>
  <si>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</si>
  <si>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</si>
  <si>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</si>
  <si>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</si>
  <si>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</si>
  <si>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</si>
  <si>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</si>
  <si>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</si>
  <si>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</si>
  <si>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</si>
  <si>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</si>
  <si>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</si>
  <si>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</si>
  <si>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</si>
  <si>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</si>
  <si>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</si>
  <si>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</si>
  <si>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</si>
  <si>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</si>
  <si>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</si>
  <si>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</si>
  <si>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</si>
  <si>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</si>
  <si>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</si>
  <si>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</si>
  <si>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</si>
  <si>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</si>
  <si>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</si>
  <si>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</si>
  <si>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</si>
  <si>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</si>
  <si>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</si>
  <si>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</si>
  <si>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</si>
  <si>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</si>
  <si>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</si>
  <si>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</si>
  <si>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</si>
  <si>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</si>
  <si>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</si>
  <si>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</si>
  <si>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</si>
  <si>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</si>
  <si>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</si>
  <si>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</si>
  <si>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</si>
  <si>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</si>
  <si>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</si>
  <si>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</si>
  <si>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</si>
  <si>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</si>
  <si>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</si>
  <si>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</si>
  <si>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</si>
  <si>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</si>
  <si>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</si>
  <si>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</si>
  <si>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</si>
  <si>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</si>
  <si>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</si>
  <si>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</si>
  <si>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</si>
  <si>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</si>
  <si>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</si>
  <si>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</si>
  <si>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</si>
  <si>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</si>
  <si>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</si>
  <si>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</si>
  <si>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</si>
  <si>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</si>
  <si>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</si>
  <si>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</si>
  <si>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</si>
  <si>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</si>
  <si>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</si>
  <si>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</si>
  <si>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</si>
  <si>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</si>
  <si>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</si>
  <si>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</si>
  <si>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</si>
  <si>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</si>
  <si>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</si>
  <si>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</si>
  <si>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</si>
  <si>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</si>
  <si>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</si>
  <si>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</si>
  <si>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</si>
  <si>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</si>
  <si>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</si>
  <si>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</si>
  <si>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</si>
  <si>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</si>
  <si>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</si>
  <si>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</si>
  <si>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</si>
  <si>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</si>
  <si>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</si>
  <si>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</si>
  <si>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</si>
  <si>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</si>
  <si>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</si>
  <si>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</si>
  <si>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</si>
  <si>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</si>
  <si>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</si>
  <si>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</si>
  <si>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</si>
  <si>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</si>
  <si>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</si>
  <si>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</si>
  <si>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</si>
  <si>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</si>
  <si>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</si>
  <si>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</si>
  <si>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</si>
  <si>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</si>
  <si>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</si>
  <si>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</si>
  <si>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</si>
  <si>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</si>
  <si>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</si>
  <si>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</si>
  <si>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</si>
  <si>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</si>
  <si>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</si>
  <si>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</si>
  <si>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</si>
  <si>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</si>
  <si>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</si>
  <si>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</si>
  <si>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</si>
  <si>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</si>
  <si>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</si>
  <si>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</si>
  <si>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</si>
  <si>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</si>
  <si>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</si>
  <si>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</si>
  <si>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</si>
  <si>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</si>
  <si>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</si>
  <si>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</si>
  <si>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</si>
  <si>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</si>
  <si>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</si>
  <si>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</si>
  <si>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</si>
  <si>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</si>
  <si>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</si>
  <si>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</si>
  <si>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</si>
  <si>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</si>
  <si>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</si>
  <si>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</si>
  <si>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</si>
  <si>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</si>
  <si>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</si>
  <si>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</si>
  <si>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</si>
  <si>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</si>
  <si>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</si>
  <si>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</si>
  <si>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</si>
  <si>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</si>
  <si>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</si>
  <si>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</si>
  <si>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</si>
  <si>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</si>
  <si>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</si>
  <si>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</si>
  <si>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</si>
  <si>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</si>
  <si>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</si>
  <si>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</si>
  <si>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</si>
  <si>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</si>
  <si>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</si>
  <si>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</si>
  <si>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</si>
  <si>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</si>
  <si>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</si>
  <si>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</si>
  <si>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</si>
  <si>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</si>
  <si>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</si>
  <si>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</si>
  <si>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</si>
  <si>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</si>
  <si>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</si>
  <si>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</si>
  <si>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</si>
  <si>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</si>
  <si>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</si>
  <si>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</si>
  <si>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</si>
  <si>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</si>
  <si>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</si>
  <si>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</si>
  <si>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</si>
  <si>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</si>
  <si>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</si>
  <si>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</si>
  <si>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</si>
  <si>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</si>
  <si>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</si>
  <si>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</si>
  <si>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</si>
  <si>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</si>
  <si>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</si>
  <si>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</si>
  <si>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</si>
  <si>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</si>
  <si>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</si>
  <si>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</si>
  <si>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</si>
  <si>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</si>
  <si>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</si>
  <si>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</si>
  <si>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</si>
  <si>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</si>
  <si>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</si>
  <si>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</si>
  <si>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</si>
  <si>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</si>
  <si>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</si>
  <si>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</si>
  <si>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</si>
  <si>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</si>
  <si>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</si>
  <si>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</si>
  <si>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</si>
  <si>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</si>
  <si>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</si>
  <si>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</si>
  <si>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</si>
  <si>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</si>
  <si>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</si>
  <si>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</si>
  <si>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</si>
  <si>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</si>
  <si>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</si>
  <si>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</si>
  <si>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</si>
  <si>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</si>
  <si>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</si>
  <si>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</si>
  <si>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</si>
  <si>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</si>
  <si>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</si>
  <si>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</si>
  <si>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</si>
  <si>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</si>
  <si>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</si>
  <si>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</si>
  <si>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</si>
  <si>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</si>
  <si>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</si>
  <si>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</si>
  <si>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</si>
  <si>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</si>
  <si>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</si>
  <si>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</si>
  <si>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</si>
  <si>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</si>
  <si>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</si>
  <si>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</si>
  <si>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</si>
  <si>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</si>
  <si>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</si>
  <si>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</si>
  <si>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</si>
  <si>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</si>
  <si>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</si>
  <si>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</si>
  <si>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</si>
  <si>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</si>
  <si>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</si>
  <si>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</si>
  <si>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</si>
  <si>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</si>
  <si>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</si>
  <si>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</si>
  <si>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</si>
  <si>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</si>
  <si>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</si>
  <si>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</si>
  <si>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</si>
  <si>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</si>
  <si>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</si>
  <si>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</si>
  <si>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</si>
  <si>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</si>
  <si>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</si>
  <si>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</si>
  <si>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</si>
  <si>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</si>
  <si>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</si>
  <si>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</si>
  <si>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</si>
  <si>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</si>
  <si>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</si>
  <si>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</si>
  <si>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</si>
  <si>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</si>
  <si>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</si>
  <si>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</si>
  <si>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</si>
  <si>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</si>
  <si>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</si>
  <si>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</si>
  <si>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</si>
  <si>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</si>
  <si>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</si>
  <si>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</si>
  <si>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</si>
  <si>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</si>
  <si>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</si>
  <si>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</si>
  <si>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</si>
  <si>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</si>
  <si>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</si>
  <si>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</si>
  <si>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</si>
  <si>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</si>
  <si>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</si>
  <si>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</si>
  <si>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</si>
  <si>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</si>
  <si>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</si>
  <si>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</si>
  <si>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</si>
  <si>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</si>
  <si>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</si>
  <si>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</si>
  <si>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</si>
  <si>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</si>
  <si>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</si>
  <si>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</si>
  <si>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</si>
  <si>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</si>
  <si>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</si>
  <si>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</si>
  <si>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</si>
  <si>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</si>
  <si>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</si>
  <si>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</si>
  <si>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</si>
  <si>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</si>
  <si>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</si>
  <si>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</si>
  <si>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</si>
  <si>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</si>
  <si>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</si>
  <si>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</si>
  <si>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</si>
  <si>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</si>
  <si>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</si>
  <si>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</si>
  <si>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</si>
  <si>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</si>
  <si>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</si>
  <si>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</si>
  <si>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</si>
  <si>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</si>
  <si>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</si>
  <si>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</si>
  <si>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</si>
  <si>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</si>
  <si>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</si>
  <si>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</si>
  <si>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</si>
  <si>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</si>
  <si>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</si>
  <si>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</si>
  <si>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</si>
  <si>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</si>
  <si>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</si>
  <si>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</si>
  <si>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</si>
  <si>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</si>
  <si>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</si>
  <si>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</si>
  <si>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</si>
  <si>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</si>
  <si>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</si>
  <si>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</si>
  <si>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</si>
  <si>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</si>
  <si>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</si>
  <si>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</si>
  <si>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</si>
  <si>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</si>
  <si>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</si>
  <si>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</si>
  <si>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</si>
  <si>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</si>
  <si>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</si>
  <si>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</si>
  <si>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</si>
  <si>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</si>
  <si>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</si>
  <si>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</si>
  <si>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</si>
  <si>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</si>
  <si>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</si>
  <si>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</si>
  <si>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</si>
  <si>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</si>
  <si>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</si>
  <si>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</si>
  <si>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</si>
  <si>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</si>
  <si>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</si>
  <si>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</si>
  <si>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</si>
  <si>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</si>
  <si>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</si>
  <si>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</si>
  <si>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</si>
  <si>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</si>
  <si>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</si>
  <si>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</si>
  <si>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</si>
  <si>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</si>
  <si>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</si>
  <si>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</si>
  <si>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</si>
  <si>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</si>
  <si>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</si>
  <si>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</si>
  <si>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</si>
  <si>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</si>
  <si>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</si>
  <si>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</si>
  <si>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</si>
  <si>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</si>
  <si>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</si>
  <si>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</si>
  <si>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</si>
  <si>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</si>
  <si>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</si>
  <si>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</si>
  <si>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</si>
  <si>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</si>
  <si>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</si>
  <si>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</si>
  <si>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</si>
  <si>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</si>
  <si>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</si>
  <si>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</si>
  <si>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</si>
  <si>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</si>
  <si>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</si>
  <si>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</si>
  <si>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</si>
  <si>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</si>
  <si>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</si>
  <si>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</si>
  <si>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</si>
  <si>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</si>
  <si>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</si>
  <si>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</si>
  <si>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</si>
  <si>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</si>
  <si>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</si>
  <si>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</si>
  <si>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</si>
  <si>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</si>
  <si>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</si>
  <si>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</si>
  <si>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</si>
  <si>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</si>
  <si>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</si>
  <si>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</si>
  <si>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</si>
  <si>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</si>
  <si>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</si>
  <si>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</si>
  <si>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</si>
  <si>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</si>
  <si>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</si>
  <si>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</si>
  <si>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</si>
  <si>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</si>
  <si>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</si>
  <si>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</si>
  <si>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</si>
  <si>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</si>
  <si>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</si>
  <si>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</si>
  <si>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</si>
  <si>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</si>
  <si>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</si>
  <si>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</si>
  <si>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</si>
  <si>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</si>
  <si>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</si>
  <si>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</si>
  <si>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</si>
  <si>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</si>
  <si>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</si>
  <si>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</si>
  <si>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</si>
  <si>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</si>
  <si>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</si>
  <si>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</si>
  <si>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</si>
  <si>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</si>
  <si>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</si>
  <si>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</si>
  <si>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</si>
  <si>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</si>
  <si>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</si>
  <si>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</si>
  <si>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</si>
  <si>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</si>
  <si>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</si>
  <si>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</si>
  <si>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</si>
  <si>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</si>
  <si>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</si>
  <si>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</si>
  <si>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</si>
  <si>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</si>
  <si>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</si>
  <si>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</si>
  <si>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</si>
  <si>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</si>
  <si>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</si>
  <si>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</si>
  <si>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</si>
  <si>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</si>
  <si>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</si>
  <si>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</si>
  <si>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</si>
  <si>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</si>
  <si>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</si>
  <si>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</si>
  <si>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</si>
  <si>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</si>
  <si>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</si>
  <si>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</si>
  <si>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</si>
  <si>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</si>
  <si>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</si>
  <si>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</si>
  <si>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</si>
  <si>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</si>
  <si>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</si>
  <si>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</si>
  <si>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</si>
  <si>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</si>
  <si>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</si>
  <si>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</si>
  <si>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</si>
  <si>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</si>
  <si>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</si>
  <si>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</si>
  <si>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</si>
  <si>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</si>
  <si>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</si>
  <si>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</si>
  <si>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</si>
  <si>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</si>
  <si>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</si>
  <si>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</si>
  <si>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</si>
  <si>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</si>
  <si>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</si>
  <si>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</si>
  <si>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</si>
  <si>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</si>
  <si>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</si>
  <si>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</si>
  <si>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</si>
  <si>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</si>
  <si>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</si>
  <si>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</si>
  <si>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</si>
  <si>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</si>
  <si>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</si>
  <si>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</si>
  <si>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</si>
  <si>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</si>
  <si>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</si>
  <si>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</si>
  <si>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</si>
  <si>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</si>
  <si>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</si>
  <si>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</si>
  <si>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</si>
  <si>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</si>
  <si>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</si>
  <si>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</si>
  <si>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</si>
  <si>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</si>
  <si>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</si>
  <si>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</si>
  <si>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</si>
  <si>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</si>
  <si>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</si>
  <si>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</si>
  <si>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</si>
  <si>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</si>
  <si>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</si>
  <si>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</si>
  <si>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</si>
  <si>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</si>
  <si>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</si>
  <si>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</si>
  <si>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</si>
  <si>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</si>
  <si>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</si>
  <si>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</si>
  <si>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</si>
  <si>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</si>
  <si>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</si>
  <si>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</si>
  <si>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</si>
  <si>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</si>
  <si>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</si>
  <si>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</si>
  <si>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</si>
  <si>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</si>
  <si>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</si>
  <si>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</si>
  <si>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</si>
  <si>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</si>
  <si>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</si>
  <si>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</si>
  <si>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</si>
  <si>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</si>
  <si>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</si>
  <si>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</si>
  <si>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</si>
  <si>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</si>
  <si>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</si>
  <si>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</si>
  <si>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</si>
  <si>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</si>
  <si>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</si>
  <si>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</si>
  <si>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</si>
  <si>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</si>
  <si>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</si>
  <si>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</si>
  <si>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</si>
  <si>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</si>
  <si>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</si>
  <si>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</si>
  <si>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</si>
  <si>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</si>
  <si>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</si>
  <si>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</si>
  <si>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</si>
  <si>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</si>
  <si>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</si>
  <si>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</si>
  <si>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</si>
  <si>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</si>
  <si>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</si>
  <si>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</si>
  <si>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</si>
  <si>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</si>
  <si>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</si>
  <si>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</si>
  <si>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</si>
  <si>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</si>
  <si>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</si>
  <si>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</si>
  <si>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</si>
  <si>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</si>
  <si>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</si>
  <si>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</si>
  <si>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</si>
  <si>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</si>
  <si>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</si>
  <si>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</si>
  <si>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</si>
  <si>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</si>
  <si>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</si>
  <si>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</si>
  <si>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</si>
  <si>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</si>
  <si>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</si>
  <si>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</si>
  <si>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</si>
  <si>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</si>
  <si>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</si>
  <si>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</si>
  <si>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</si>
  <si>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</si>
  <si>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</si>
  <si>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</si>
  <si>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</si>
  <si>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</si>
  <si>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</si>
  <si>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</si>
  <si>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</si>
  <si>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</si>
  <si>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</si>
  <si>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</si>
  <si>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</si>
  <si>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</si>
  <si>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</si>
  <si>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</si>
  <si>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</si>
  <si>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</si>
  <si>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</si>
  <si>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</si>
  <si>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</si>
  <si>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</si>
  <si>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</si>
  <si>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</si>
  <si>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</si>
  <si>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</si>
  <si>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</si>
  <si>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</si>
  <si>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</si>
  <si>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</si>
  <si>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</si>
  <si>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</si>
  <si>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</si>
  <si>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</si>
  <si>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</si>
  <si>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</si>
  <si>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</si>
  <si>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</si>
  <si>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</si>
  <si>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</si>
  <si>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</si>
  <si>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</si>
  <si>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</si>
  <si>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</si>
  <si>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</si>
  <si>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</si>
  <si>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</si>
  <si>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</si>
  <si>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</si>
  <si>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</si>
  <si>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</si>
  <si>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</si>
  <si>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</si>
  <si>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</si>
  <si>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</si>
  <si>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</si>
  <si>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</si>
  <si>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</si>
  <si>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</si>
  <si>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</si>
  <si>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</si>
  <si>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</si>
  <si>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</si>
  <si>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</si>
  <si>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</si>
  <si>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</si>
  <si>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</si>
  <si>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</si>
  <si>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</si>
  <si>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</si>
  <si>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</si>
  <si>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</si>
  <si>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</si>
  <si>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</si>
  <si>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</si>
  <si>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</si>
  <si>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</si>
  <si>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</si>
  <si>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</si>
  <si>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</si>
  <si>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</si>
  <si>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</si>
  <si>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</si>
  <si>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</si>
  <si>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</si>
  <si>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</si>
  <si>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</si>
  <si>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</si>
  <si>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</si>
  <si>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</si>
  <si>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</si>
  <si>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</si>
  <si>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</si>
  <si>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</si>
  <si>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</si>
  <si>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</si>
  <si>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</si>
  <si>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</si>
  <si>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</si>
  <si>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</si>
  <si>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</si>
  <si>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</si>
  <si>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</si>
  <si>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</si>
  <si>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</si>
  <si>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</si>
  <si>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</si>
  <si>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</si>
  <si>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</si>
  <si>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</si>
  <si>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</si>
  <si>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</si>
  <si>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</si>
  <si>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</si>
  <si>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</si>
  <si>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</si>
  <si>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</si>
  <si>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</si>
  <si>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</si>
  <si>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</si>
  <si>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</si>
  <si>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</si>
  <si>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</si>
  <si>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</si>
  <si>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</si>
  <si>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</si>
  <si>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</si>
  <si>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</si>
  <si>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</si>
  <si>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</si>
  <si>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</si>
  <si>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</si>
  <si>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</si>
  <si>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</si>
  <si>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</si>
  <si>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</si>
  <si>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</si>
  <si>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</si>
  <si>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</si>
  <si>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</si>
  <si>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</si>
  <si>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</si>
  <si>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</si>
  <si>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</si>
  <si>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</si>
  <si>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</si>
  <si>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</si>
  <si>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</si>
  <si>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</si>
  <si>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</si>
  <si>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</si>
  <si>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</si>
  <si>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</si>
  <si>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</si>
  <si>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</si>
  <si>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</si>
  <si>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</si>
  <si>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</si>
  <si>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</si>
  <si>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</si>
  <si>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</si>
  <si>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</si>
  <si>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</si>
  <si>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</si>
  <si>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</si>
  <si>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</si>
  <si>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</si>
  <si>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</si>
  <si>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</si>
  <si>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</si>
  <si>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</si>
  <si>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</si>
  <si>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</si>
  <si>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</si>
  <si>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</si>
  <si>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</si>
  <si>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</si>
  <si>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</si>
  <si>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</si>
  <si>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</si>
  <si>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</si>
  <si>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</si>
  <si>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</si>
  <si>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</si>
  <si>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</si>
  <si>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</si>
  <si>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</si>
  <si>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</si>
  <si>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</si>
  <si>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</si>
  <si>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</si>
  <si>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</si>
  <si>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</si>
  <si>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</si>
  <si>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</si>
  <si>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</si>
  <si>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</si>
  <si>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</si>
  <si>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</si>
  <si>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</si>
  <si>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</si>
  <si>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</si>
  <si>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</si>
  <si>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</si>
  <si>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</si>
  <si>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</si>
  <si>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</si>
  <si>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</si>
  <si>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</si>
  <si>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</si>
  <si>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</si>
  <si>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</si>
  <si>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</si>
  <si>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</si>
  <si>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</si>
  <si>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</si>
  <si>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</si>
  <si>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</si>
  <si>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</si>
  <si>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</si>
  <si>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</si>
  <si>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</si>
  <si>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</si>
  <si>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</si>
  <si>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</si>
  <si>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</si>
  <si>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</si>
  <si>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</si>
  <si>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</si>
  <si>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</si>
  <si>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</si>
  <si>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</si>
  <si>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</si>
  <si>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</si>
  <si>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</si>
  <si>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</si>
  <si>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</si>
  <si>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</si>
  <si>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</si>
  <si>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</si>
  <si>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</si>
  <si>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</si>
  <si>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</si>
  <si>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</si>
  <si>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</si>
  <si>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</si>
  <si>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</si>
  <si>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</si>
  <si>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</si>
  <si>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</si>
  <si>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</si>
  <si>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</si>
  <si>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</si>
  <si>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</si>
  <si>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</si>
  <si>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</si>
  <si>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</si>
  <si>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</si>
  <si>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</si>
  <si>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</si>
  <si>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</si>
  <si>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</si>
  <si>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</si>
  <si>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</si>
  <si>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</si>
  <si>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</si>
  <si>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</si>
  <si>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</si>
  <si>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</si>
  <si>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</si>
  <si>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</si>
  <si>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</si>
  <si>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</si>
  <si>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</si>
  <si>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</si>
  <si>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</si>
  <si>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</si>
  <si>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</si>
  <si>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</si>
  <si>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</si>
  <si>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</si>
  <si>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</si>
  <si>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</si>
  <si>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</si>
  <si>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</si>
  <si>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</si>
  <si>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</si>
  <si>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</si>
  <si>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</si>
  <si>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</si>
  <si>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</si>
  <si>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</si>
  <si>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</si>
  <si>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</si>
  <si>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</si>
  <si>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</si>
  <si>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</si>
  <si>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</si>
  <si>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</si>
  <si>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</si>
  <si>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</si>
  <si>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</si>
  <si>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</si>
  <si>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</si>
  <si>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</si>
  <si>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</si>
  <si>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</si>
  <si>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</si>
  <si>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</si>
  <si>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</si>
  <si>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</si>
  <si>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</si>
  <si>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</si>
  <si>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</si>
  <si>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</si>
  <si>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</si>
  <si>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</si>
  <si>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</si>
  <si>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</si>
  <si>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</si>
  <si>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</si>
  <si>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</si>
  <si>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</si>
  <si>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</si>
  <si>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</si>
  <si>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</si>
  <si>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</si>
  <si>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</si>
  <si>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</si>
  <si>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</si>
  <si>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</si>
  <si>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</si>
  <si>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</si>
  <si>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</si>
  <si>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</si>
  <si>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</si>
  <si>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</si>
  <si>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</si>
  <si>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</si>
  <si>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</si>
  <si>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</si>
  <si>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</si>
  <si>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</si>
  <si>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</si>
  <si>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</si>
  <si>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</si>
  <si>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</si>
  <si>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</si>
  <si>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</si>
  <si>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</si>
  <si>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</si>
  <si>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</si>
  <si>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</si>
  <si>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</si>
  <si>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</si>
  <si>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</si>
  <si>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</si>
  <si>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</si>
  <si>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</si>
  <si>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</si>
  <si>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</si>
  <si>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</si>
  <si>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</si>
  <si>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</si>
  <si>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</si>
  <si>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</si>
  <si>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</si>
  <si>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</si>
  <si>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</si>
  <si>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</si>
  <si>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Гравій, пісок, щебінь і наповнювачі (основна діяльність):Гравій, пісок, щебінь і наповнювачі (основна діяльність)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</si>
  <si>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</si>
  <si>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</si>
  <si>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</si>
  <si>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</si>
  <si>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</si>
  <si>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</si>
  <si>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</si>
  <si>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</si>
  <si>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31720000-9 Електромеханічне обладнання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</si>
  <si>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</si>
  <si>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</si>
  <si>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</si>
  <si>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</si>
  <si>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</si>
  <si>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</si>
  <si>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</si>
  <si>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</si>
  <si>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</si>
  <si>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</si>
  <si>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</si>
  <si>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</si>
  <si>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</si>
  <si>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</si>
  <si>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</si>
  <si>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</si>
  <si>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</si>
  <si>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</si>
  <si>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</si>
  <si>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</si>
  <si>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</si>
  <si>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</si>
  <si>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</si>
  <si>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</si>
  <si>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</si>
  <si>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</si>
  <si>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</si>
  <si>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</si>
  <si>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</si>
  <si>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</si>
  <si>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</si>
  <si>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</si>
  <si>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</si>
  <si>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</si>
  <si>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</si>
  <si>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</si>
  <si>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</si>
  <si>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</si>
  <si>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</si>
  <si>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</si>
  <si>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</si>
  <si>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</si>
  <si>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</si>
  <si>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</si>
  <si>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</si>
  <si>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</si>
  <si>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Елементи електричних схем ЛОТ №1-2 (основна діяльність):ЛОТ2</t>
  </si>
  <si>
    <t>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</si>
  <si>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>Шафа КТПС 100 кВА</t>
  </si>
  <si>
    <t>Спеціалізована хімічна продукція (основна діяльність):Спеціалізована хімічна продукція (основна діяльність)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</si>
  <si>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</si>
  <si>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</si>
  <si>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</si>
  <si>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</si>
  <si>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</si>
  <si>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</si>
  <si>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</si>
  <si>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Телеметричне та термінальне обладнання (основна діяльність):Телеметричне та термінальне обладнання (основна діяльність)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</si>
  <si>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</si>
  <si>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</si>
  <si>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</si>
  <si>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</si>
  <si>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</si>
  <si>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</si>
  <si>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</si>
  <si>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</si>
  <si>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</si>
  <si>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</si>
  <si>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</si>
  <si>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</si>
  <si>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</si>
  <si>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</si>
  <si>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</si>
  <si>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1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</si>
  <si>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</si>
  <si>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</si>
  <si>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</si>
  <si>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</si>
  <si>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</si>
  <si>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</si>
  <si>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</si>
  <si>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</si>
  <si>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</si>
  <si>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</si>
  <si>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</si>
  <si>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</si>
  <si>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</si>
  <si>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</si>
  <si>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</si>
  <si>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</si>
  <si>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</si>
  <si>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Шафа КТП-400/10/0,4 У1 (або еквівалент) (приєднання):Шафа КТП-400/10/0,4 У1 (або еквівалент) (приєднання)</t>
  </si>
  <si>
    <t>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</si>
  <si>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</si>
  <si>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1</t>
  </si>
  <si>
    <t>Конструкційні матеріали (або еквівалент) (основна діяльність):ЛОТ 2</t>
  </si>
  <si>
    <t>19510000-4 Гумові вироби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</si>
  <si>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</si>
  <si>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</si>
  <si>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</si>
  <si>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</si>
  <si>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</si>
  <si>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</si>
  <si>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</si>
  <si>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Руденко С.В. в с. Липовеньке, Голованівського р-ну)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</si>
  <si>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</si>
  <si>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</si>
  <si>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</si>
  <si>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</si>
  <si>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</si>
  <si>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</si>
  <si>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</si>
  <si>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</si>
  <si>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</si>
  <si>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</si>
  <si>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</si>
  <si>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</si>
  <si>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</si>
  <si>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Основні неорганічні хімічні речовини (основна діяльність):Основні неорганічні хімічні речовини (основна діяльність)</t>
  </si>
  <si>
    <t>Нове будівництво ЩТП-50/В (100 кВА) в сел. Вільшанка Голованівського району Кіровоградської області</t>
  </si>
  <si>
    <t>Послуги з післягарантійного або негарантійного ремонту приладів обліку електричної енергії</t>
  </si>
  <si>
    <t>Елементи електричних схем ЛОТ №1,2 (основна діяльність):ЛОТ1</t>
  </si>
  <si>
    <t>Елементи електричних схем ЛОТ №1,2 (основна діяльність):ЛОТ2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</si>
  <si>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</si>
  <si>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</si>
  <si>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</si>
  <si>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</si>
  <si>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</si>
  <si>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</si>
  <si>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</si>
  <si>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</si>
  <si>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</si>
  <si>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</si>
  <si>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</si>
  <si>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</si>
  <si>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</si>
  <si>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</si>
  <si>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>https://zakupivli.pro/gov/tenders/ua-2025-01-23-015872-a</t>
  </si>
  <si>
    <t>Абразивні вироби (основна діяльність):Абразивні вироби (основна діяльність)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</si>
  <si>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</si>
  <si>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</si>
  <si>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</si>
  <si>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</si>
  <si>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</si>
  <si>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</si>
  <si>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</si>
  <si>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</si>
  <si>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</si>
  <si>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</si>
  <si>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</si>
  <si>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</si>
  <si>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</si>
  <si>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</si>
  <si>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</si>
  <si>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</si>
  <si>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</si>
  <si>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</si>
  <si>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</si>
  <si>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</si>
  <si>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</si>
  <si>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</si>
  <si>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</si>
  <si>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</si>
  <si>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</si>
  <si>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</si>
  <si>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</si>
  <si>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</si>
  <si>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</si>
  <si>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</si>
  <si>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</si>
  <si>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</si>
  <si>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</si>
  <si>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</si>
  <si>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</si>
  <si>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</si>
  <si>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</si>
  <si>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</si>
  <si>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</si>
  <si>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</si>
  <si>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</si>
  <si>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</si>
  <si>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</si>
  <si>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Фарби (основна діяльність):Фарби (основна діяльність)</t>
  </si>
  <si>
    <t>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</si>
  <si>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</si>
  <si>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</si>
  <si>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</si>
  <si>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</si>
  <si>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</si>
  <si>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</si>
  <si>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</si>
  <si>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</si>
  <si>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</si>
  <si>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</si>
  <si>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</si>
  <si>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</si>
  <si>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</si>
  <si>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</si>
  <si>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Роботи по капітальному ремонту на ПС 150/35/6кВ Сільмаш-1 в частині заміни моторного приводу РПН силового трансформатора 1Т типу ТДТН-25000/150</t>
  </si>
  <si>
    <t>Вироби з дроту (або еквівалент) (основна діяльність):ЛОТ 1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</si>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</sst>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my.zakupivli.pro/remote/dispatcher/state_purchase_view/55863477" TargetMode="External"/><Relationship Id="rId1827" Type="http://schemas.openxmlformats.org/officeDocument/2006/relationships/hyperlink" Target="https://zakupivli.pro/gov/tenders/ua-2025-02-21-008660-a/lot-7d142c426f864b2b8364f606082d47f1" TargetMode="External"/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1989" Type="http://schemas.openxmlformats.org/officeDocument/2006/relationships/hyperlink" Target="https://zakupivli.pro/gov/tenders/ua-2025-05-06-009792-a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my.zakupivli.pro/remote/dispatcher/state_purchase_view/57606569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my.zakupivli.pro/remote/dispatcher/state_purchase_view/5809622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printerSettings" Target="../printerSettings/printerSettings1.bin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4"/>
  <sheetViews>
    <sheetView tabSelected="1" topLeftCell="E1" zoomScale="54" zoomScaleNormal="55" workbookViewId="0">
      <pane ySplit="4" topLeftCell="A1028" activePane="bottomLeft" state="frozen"/>
      <selection pane="bottomLeft" activeCell="T995" sqref="T995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09" t="s">
        <v>19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</row>
    <row r="2" spans="1:22" ht="99" customHeight="1" x14ac:dyDescent="0.3">
      <c r="A2" s="507" t="s">
        <v>1</v>
      </c>
      <c r="B2" s="507" t="s">
        <v>0</v>
      </c>
      <c r="C2" s="507" t="s">
        <v>29</v>
      </c>
      <c r="D2" s="507" t="s">
        <v>2</v>
      </c>
      <c r="E2" s="507" t="s">
        <v>3</v>
      </c>
      <c r="F2" s="507" t="s">
        <v>4</v>
      </c>
      <c r="G2" s="507" t="s">
        <v>5</v>
      </c>
      <c r="H2" s="507" t="s">
        <v>6</v>
      </c>
      <c r="I2" s="507"/>
      <c r="J2" s="507"/>
      <c r="K2" s="507" t="s">
        <v>7</v>
      </c>
      <c r="L2" s="507"/>
      <c r="M2" s="507"/>
      <c r="N2" s="507" t="s">
        <v>11</v>
      </c>
      <c r="O2" s="508" t="s">
        <v>12</v>
      </c>
      <c r="P2" s="507" t="s">
        <v>13</v>
      </c>
      <c r="Q2" s="507" t="s">
        <v>14</v>
      </c>
      <c r="R2" s="507"/>
      <c r="S2" s="507"/>
      <c r="T2" s="508" t="s">
        <v>16</v>
      </c>
      <c r="U2" s="507" t="s">
        <v>17</v>
      </c>
      <c r="V2" s="507" t="s">
        <v>18</v>
      </c>
    </row>
    <row r="3" spans="1:22" ht="103.95" customHeight="1" x14ac:dyDescent="0.3">
      <c r="A3" s="507"/>
      <c r="B3" s="507"/>
      <c r="C3" s="507"/>
      <c r="D3" s="507"/>
      <c r="E3" s="507"/>
      <c r="F3" s="507"/>
      <c r="G3" s="507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507"/>
      <c r="O3" s="508"/>
      <c r="P3" s="507"/>
      <c r="Q3" s="30" t="s">
        <v>8</v>
      </c>
      <c r="R3" s="30" t="s">
        <v>9</v>
      </c>
      <c r="S3" s="30" t="s">
        <v>15</v>
      </c>
      <c r="T3" s="508"/>
      <c r="U3" s="507"/>
      <c r="V3" s="507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50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50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450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450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450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405</v>
      </c>
      <c r="D174" s="30"/>
      <c r="E174" s="450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412</v>
      </c>
      <c r="D175" s="30" t="s">
        <v>58</v>
      </c>
      <c r="E175" s="450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450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405</v>
      </c>
      <c r="D177" s="30" t="s">
        <v>58</v>
      </c>
      <c r="E177" s="450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30" t="s">
        <v>405</v>
      </c>
      <c r="D178" s="30" t="s">
        <v>58</v>
      </c>
      <c r="E178" s="450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450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450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450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50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450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50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50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450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450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450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450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450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450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450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450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450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450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30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450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450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450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450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450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50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50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50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50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450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450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450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50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50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50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50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50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50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50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50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450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450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450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450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450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450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450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50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50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50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50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50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50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50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50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50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50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50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50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50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50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50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50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50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50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50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50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50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50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3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3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3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3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5" t="s">
        <v>40</v>
      </c>
      <c r="C591" s="456" t="s">
        <v>884</v>
      </c>
      <c r="D591" s="450"/>
      <c r="E591" s="450" t="s">
        <v>20</v>
      </c>
      <c r="F591" s="456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3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50">
        <v>604</v>
      </c>
      <c r="B610" s="455" t="s">
        <v>40</v>
      </c>
      <c r="C610" s="456" t="s">
        <v>41</v>
      </c>
      <c r="D610" s="450"/>
      <c r="E610" s="450" t="s">
        <v>20</v>
      </c>
      <c r="F610" s="456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50">
        <v>646</v>
      </c>
      <c r="B652" s="455" t="s">
        <v>40</v>
      </c>
      <c r="C652" s="456" t="s">
        <v>41</v>
      </c>
      <c r="D652" s="450"/>
      <c r="E652" s="450" t="s">
        <v>20</v>
      </c>
      <c r="F652" s="456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307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2031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2032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2033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2021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2034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2035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2036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1624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2037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1625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2031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1626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2038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1627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1623</v>
      </c>
      <c r="D771" s="397" t="s">
        <v>58</v>
      </c>
      <c r="E771" s="365" t="s">
        <v>75</v>
      </c>
      <c r="F771" s="44" t="s">
        <v>2039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1628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2040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1629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2041</v>
      </c>
      <c r="D773" s="354"/>
      <c r="E773" s="365" t="s">
        <v>75</v>
      </c>
      <c r="F773" s="44" t="s">
        <v>1630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1632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2031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1633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1634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1640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1635</v>
      </c>
      <c r="D776" s="397" t="s">
        <v>58</v>
      </c>
      <c r="E776" s="365" t="s">
        <v>75</v>
      </c>
      <c r="F776" s="44" t="s">
        <v>1641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1642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1636</v>
      </c>
      <c r="D777" s="397" t="s">
        <v>58</v>
      </c>
      <c r="E777" s="365" t="s">
        <v>75</v>
      </c>
      <c r="F777" s="44" t="s">
        <v>1641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1643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1637</v>
      </c>
      <c r="D778" s="397" t="s">
        <v>58</v>
      </c>
      <c r="E778" s="365" t="s">
        <v>75</v>
      </c>
      <c r="F778" s="44" t="s">
        <v>1641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1644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1638</v>
      </c>
      <c r="D779" s="397" t="s">
        <v>58</v>
      </c>
      <c r="E779" s="365" t="s">
        <v>75</v>
      </c>
      <c r="F779" s="44" t="s">
        <v>1641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1645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1639</v>
      </c>
      <c r="D780" s="397" t="s">
        <v>58</v>
      </c>
      <c r="E780" s="365" t="s">
        <v>75</v>
      </c>
      <c r="F780" s="44" t="s">
        <v>1641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1646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1647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1653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1648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1654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1649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1655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1650</v>
      </c>
      <c r="D784" s="397" t="s">
        <v>58</v>
      </c>
      <c r="E784" s="366" t="s">
        <v>75</v>
      </c>
      <c r="F784" s="225" t="s">
        <v>1652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1656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1651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1657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1658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1659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1716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1660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1662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1716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1658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1663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1661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1664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1665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1666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1667</v>
      </c>
      <c r="D791" s="397" t="s">
        <v>58</v>
      </c>
      <c r="E791" s="373" t="s">
        <v>75</v>
      </c>
      <c r="F791" s="44" t="s">
        <v>1672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1673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1668</v>
      </c>
      <c r="D792" s="397" t="s">
        <v>58</v>
      </c>
      <c r="E792" s="373" t="s">
        <v>75</v>
      </c>
      <c r="F792" s="44" t="s">
        <v>1672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1673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1669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1674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1670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1675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1671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1676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1677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1683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62.4" x14ac:dyDescent="0.3">
      <c r="A797" s="354">
        <v>791</v>
      </c>
      <c r="B797" s="376" t="s">
        <v>21</v>
      </c>
      <c r="C797" s="44" t="s">
        <v>1678</v>
      </c>
      <c r="D797" s="397" t="s">
        <v>58</v>
      </c>
      <c r="E797" s="376" t="s">
        <v>75</v>
      </c>
      <c r="F797" s="44" t="s">
        <v>30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1684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124.8" x14ac:dyDescent="0.3">
      <c r="A798" s="354">
        <v>792</v>
      </c>
      <c r="B798" s="354" t="s">
        <v>40</v>
      </c>
      <c r="C798" s="44" t="s">
        <v>1679</v>
      </c>
      <c r="D798" s="354"/>
      <c r="E798" s="376" t="s">
        <v>20</v>
      </c>
      <c r="F798" s="44" t="s">
        <v>884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1685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1630</v>
      </c>
      <c r="D799" s="354"/>
      <c r="E799" s="376" t="s">
        <v>20</v>
      </c>
      <c r="F799" s="44" t="s">
        <v>1631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1686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1680</v>
      </c>
      <c r="D800" s="354"/>
      <c r="E800" s="376" t="s">
        <v>20</v>
      </c>
      <c r="F800" s="44" t="s">
        <v>412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1687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78" x14ac:dyDescent="0.3">
      <c r="A801" s="354">
        <v>795</v>
      </c>
      <c r="B801" s="376" t="s">
        <v>21</v>
      </c>
      <c r="C801" s="44" t="s">
        <v>1681</v>
      </c>
      <c r="D801" s="397" t="s">
        <v>58</v>
      </c>
      <c r="E801" s="376" t="s">
        <v>20</v>
      </c>
      <c r="F801" s="44" t="s">
        <v>1682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1688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109.2" x14ac:dyDescent="0.3">
      <c r="A802" s="354">
        <v>796</v>
      </c>
      <c r="B802" s="377" t="s">
        <v>21</v>
      </c>
      <c r="C802" s="44" t="s">
        <v>1689</v>
      </c>
      <c r="D802" s="397" t="s">
        <v>58</v>
      </c>
      <c r="E802" s="377" t="s">
        <v>20</v>
      </c>
      <c r="F802" s="44" t="s">
        <v>1690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1691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140.4" x14ac:dyDescent="0.3">
      <c r="A803" s="354">
        <v>797</v>
      </c>
      <c r="B803" s="378" t="s">
        <v>40</v>
      </c>
      <c r="C803" s="44" t="s">
        <v>1692</v>
      </c>
      <c r="D803" s="354"/>
      <c r="E803" s="378" t="s">
        <v>20</v>
      </c>
      <c r="F803" s="44" t="s">
        <v>884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1698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140.4" x14ac:dyDescent="0.3">
      <c r="A804" s="354">
        <v>798</v>
      </c>
      <c r="B804" s="378" t="s">
        <v>40</v>
      </c>
      <c r="C804" s="44" t="s">
        <v>1693</v>
      </c>
      <c r="D804" s="354"/>
      <c r="E804" s="378" t="s">
        <v>20</v>
      </c>
      <c r="F804" s="44" t="s">
        <v>884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1699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1694</v>
      </c>
      <c r="D805" s="354"/>
      <c r="E805" s="378" t="s">
        <v>20</v>
      </c>
      <c r="F805" s="44" t="s">
        <v>884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1700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140.4" x14ac:dyDescent="0.3">
      <c r="A806" s="354">
        <v>800</v>
      </c>
      <c r="B806" s="378" t="s">
        <v>40</v>
      </c>
      <c r="C806" s="44" t="s">
        <v>1695</v>
      </c>
      <c r="D806" s="354"/>
      <c r="E806" s="378" t="s">
        <v>20</v>
      </c>
      <c r="F806" s="44" t="s">
        <v>884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1701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156" x14ac:dyDescent="0.3">
      <c r="A807" s="354">
        <v>801</v>
      </c>
      <c r="B807" s="378" t="s">
        <v>40</v>
      </c>
      <c r="C807" s="44" t="s">
        <v>1696</v>
      </c>
      <c r="D807" s="354"/>
      <c r="E807" s="378" t="s">
        <v>20</v>
      </c>
      <c r="F807" s="44" t="s">
        <v>884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1702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71.6" x14ac:dyDescent="0.3">
      <c r="A808" s="354">
        <v>802</v>
      </c>
      <c r="B808" s="378" t="s">
        <v>40</v>
      </c>
      <c r="C808" s="44" t="s">
        <v>1697</v>
      </c>
      <c r="D808" s="354"/>
      <c r="E808" s="378" t="s">
        <v>20</v>
      </c>
      <c r="F808" s="44" t="s">
        <v>41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1703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6.8" x14ac:dyDescent="0.3">
      <c r="A809" s="354">
        <v>803</v>
      </c>
      <c r="B809" s="378" t="s">
        <v>21</v>
      </c>
      <c r="C809" s="44" t="s">
        <v>1704</v>
      </c>
      <c r="D809" s="397" t="s">
        <v>58</v>
      </c>
      <c r="E809" s="378" t="s">
        <v>75</v>
      </c>
      <c r="F809" s="225" t="s">
        <v>176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1709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1714</v>
      </c>
      <c r="V809" s="354"/>
    </row>
    <row r="810" spans="1:22" ht="62.4" x14ac:dyDescent="0.3">
      <c r="A810" s="354">
        <v>804</v>
      </c>
      <c r="B810" s="378" t="s">
        <v>21</v>
      </c>
      <c r="C810" s="44" t="s">
        <v>1705</v>
      </c>
      <c r="D810" s="397" t="s">
        <v>58</v>
      </c>
      <c r="E810" s="378" t="s">
        <v>75</v>
      </c>
      <c r="F810" s="225" t="s">
        <v>969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1710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1820</v>
      </c>
      <c r="V810" s="354"/>
    </row>
    <row r="811" spans="1:22" ht="62.4" x14ac:dyDescent="0.3">
      <c r="A811" s="354">
        <v>805</v>
      </c>
      <c r="B811" s="378" t="s">
        <v>21</v>
      </c>
      <c r="C811" s="44" t="s">
        <v>1706</v>
      </c>
      <c r="D811" s="397" t="s">
        <v>58</v>
      </c>
      <c r="E811" s="378" t="s">
        <v>75</v>
      </c>
      <c r="F811" s="225" t="s">
        <v>969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1711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62.4" x14ac:dyDescent="0.3">
      <c r="A812" s="354">
        <v>806</v>
      </c>
      <c r="B812" s="378" t="s">
        <v>21</v>
      </c>
      <c r="C812" s="44" t="s">
        <v>1707</v>
      </c>
      <c r="D812" s="397" t="s">
        <v>58</v>
      </c>
      <c r="E812" s="378" t="s">
        <v>75</v>
      </c>
      <c r="F812" s="225" t="s">
        <v>969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1712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62.4" x14ac:dyDescent="0.3">
      <c r="A813" s="354">
        <v>807</v>
      </c>
      <c r="B813" s="378" t="s">
        <v>21</v>
      </c>
      <c r="C813" s="44" t="s">
        <v>1708</v>
      </c>
      <c r="D813" s="397" t="s">
        <v>58</v>
      </c>
      <c r="E813" s="378" t="s">
        <v>75</v>
      </c>
      <c r="F813" s="225" t="s">
        <v>969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1713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1820</v>
      </c>
      <c r="V813" s="354"/>
    </row>
    <row r="814" spans="1:22" ht="46.8" x14ac:dyDescent="0.3">
      <c r="A814" s="354">
        <v>808</v>
      </c>
      <c r="B814" s="380" t="s">
        <v>21</v>
      </c>
      <c r="C814" s="44" t="s">
        <v>1704</v>
      </c>
      <c r="D814" s="397" t="s">
        <v>58</v>
      </c>
      <c r="E814" s="380" t="s">
        <v>75</v>
      </c>
      <c r="F814" s="225" t="s">
        <v>176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1715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140.4" x14ac:dyDescent="0.3">
      <c r="A815" s="354">
        <v>809</v>
      </c>
      <c r="B815" s="382" t="s">
        <v>40</v>
      </c>
      <c r="C815" s="44" t="s">
        <v>1717</v>
      </c>
      <c r="D815" s="354"/>
      <c r="E815" s="382" t="s">
        <v>20</v>
      </c>
      <c r="F815" s="44" t="s">
        <v>41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1720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6.8" x14ac:dyDescent="0.3">
      <c r="A816" s="354">
        <v>810</v>
      </c>
      <c r="B816" s="382" t="s">
        <v>21</v>
      </c>
      <c r="C816" s="44" t="s">
        <v>1718</v>
      </c>
      <c r="D816" s="397" t="s">
        <v>58</v>
      </c>
      <c r="E816" s="382" t="s">
        <v>75</v>
      </c>
      <c r="F816" s="44" t="s">
        <v>1219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1721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6.8" x14ac:dyDescent="0.3">
      <c r="A817" s="354">
        <v>811</v>
      </c>
      <c r="B817" s="382" t="s">
        <v>21</v>
      </c>
      <c r="C817" s="44" t="s">
        <v>1719</v>
      </c>
      <c r="D817" s="397" t="s">
        <v>58</v>
      </c>
      <c r="E817" s="382" t="s">
        <v>75</v>
      </c>
      <c r="F817" s="44" t="s">
        <v>1219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1722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93.6" x14ac:dyDescent="0.3">
      <c r="A818" s="354">
        <v>812</v>
      </c>
      <c r="B818" s="385" t="s">
        <v>21</v>
      </c>
      <c r="C818" s="44" t="s">
        <v>1723</v>
      </c>
      <c r="D818" s="397" t="s">
        <v>58</v>
      </c>
      <c r="E818" s="385" t="s">
        <v>20</v>
      </c>
      <c r="F818" s="44" t="s">
        <v>412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1729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140.4" x14ac:dyDescent="0.3">
      <c r="A819" s="354">
        <v>813</v>
      </c>
      <c r="B819" s="385" t="s">
        <v>21</v>
      </c>
      <c r="C819" s="44" t="s">
        <v>1724</v>
      </c>
      <c r="D819" s="397" t="s">
        <v>58</v>
      </c>
      <c r="E819" s="385" t="s">
        <v>75</v>
      </c>
      <c r="F819" s="44" t="s">
        <v>412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1730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1905</v>
      </c>
      <c r="V819" s="354"/>
    </row>
    <row r="820" spans="1:22" ht="62.4" x14ac:dyDescent="0.3">
      <c r="A820" s="354">
        <v>814</v>
      </c>
      <c r="B820" s="385" t="s">
        <v>21</v>
      </c>
      <c r="C820" s="44" t="s">
        <v>1725</v>
      </c>
      <c r="D820" s="397" t="s">
        <v>58</v>
      </c>
      <c r="E820" s="385" t="s">
        <v>75</v>
      </c>
      <c r="F820" s="44" t="s">
        <v>1728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1731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62.4" x14ac:dyDescent="0.3">
      <c r="A821" s="354">
        <v>815</v>
      </c>
      <c r="B821" s="385" t="s">
        <v>21</v>
      </c>
      <c r="C821" s="44" t="s">
        <v>1726</v>
      </c>
      <c r="D821" s="397" t="s">
        <v>58</v>
      </c>
      <c r="E821" s="385" t="s">
        <v>75</v>
      </c>
      <c r="F821" s="44" t="s">
        <v>171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1732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62.4" x14ac:dyDescent="0.3">
      <c r="A822" s="354">
        <v>816</v>
      </c>
      <c r="B822" s="385" t="s">
        <v>21</v>
      </c>
      <c r="C822" s="44" t="s">
        <v>1727</v>
      </c>
      <c r="D822" s="397" t="s">
        <v>58</v>
      </c>
      <c r="E822" s="385" t="s">
        <v>75</v>
      </c>
      <c r="F822" s="44" t="s">
        <v>171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1733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140.4" x14ac:dyDescent="0.3">
      <c r="A823" s="354">
        <v>817</v>
      </c>
      <c r="B823" s="386" t="s">
        <v>21</v>
      </c>
      <c r="C823" s="44" t="s">
        <v>1734</v>
      </c>
      <c r="D823" s="397" t="s">
        <v>58</v>
      </c>
      <c r="E823" s="386" t="s">
        <v>75</v>
      </c>
      <c r="F823" s="44" t="s">
        <v>405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1739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202.8" x14ac:dyDescent="0.3">
      <c r="A824" s="354">
        <v>818</v>
      </c>
      <c r="B824" s="386" t="s">
        <v>21</v>
      </c>
      <c r="C824" s="44" t="s">
        <v>1735</v>
      </c>
      <c r="D824" s="397" t="s">
        <v>58</v>
      </c>
      <c r="E824" s="386" t="s">
        <v>75</v>
      </c>
      <c r="F824" s="44" t="s">
        <v>1738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1740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1820</v>
      </c>
      <c r="V824" s="354"/>
    </row>
    <row r="825" spans="1:22" ht="109.2" x14ac:dyDescent="0.3">
      <c r="A825" s="354">
        <v>819</v>
      </c>
      <c r="B825" s="386" t="s">
        <v>21</v>
      </c>
      <c r="C825" s="44" t="s">
        <v>1736</v>
      </c>
      <c r="D825" s="354"/>
      <c r="E825" s="386" t="s">
        <v>20</v>
      </c>
      <c r="F825" s="44" t="s">
        <v>412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1741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109.2" x14ac:dyDescent="0.3">
      <c r="A826" s="354">
        <v>820</v>
      </c>
      <c r="B826" s="386" t="s">
        <v>21</v>
      </c>
      <c r="C826" s="44" t="s">
        <v>1737</v>
      </c>
      <c r="D826" s="354"/>
      <c r="E826" s="386" t="s">
        <v>20</v>
      </c>
      <c r="F826" s="44" t="s">
        <v>412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1742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156" x14ac:dyDescent="0.3">
      <c r="A827" s="354">
        <v>821</v>
      </c>
      <c r="B827" s="354" t="s">
        <v>40</v>
      </c>
      <c r="C827" s="44" t="s">
        <v>1743</v>
      </c>
      <c r="D827" s="354"/>
      <c r="E827" s="388" t="s">
        <v>20</v>
      </c>
      <c r="F827" s="44" t="s">
        <v>884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1745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156" x14ac:dyDescent="0.3">
      <c r="A828" s="354">
        <v>822</v>
      </c>
      <c r="B828" s="354" t="s">
        <v>40</v>
      </c>
      <c r="C828" s="44" t="s">
        <v>1744</v>
      </c>
      <c r="D828" s="354"/>
      <c r="E828" s="388" t="s">
        <v>20</v>
      </c>
      <c r="F828" s="44" t="s">
        <v>884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1746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109.2" x14ac:dyDescent="0.3">
      <c r="A829" s="354">
        <v>823</v>
      </c>
      <c r="B829" s="354" t="s">
        <v>21</v>
      </c>
      <c r="C829" s="41" t="s">
        <v>1747</v>
      </c>
      <c r="D829" s="397" t="s">
        <v>58</v>
      </c>
      <c r="E829" s="354" t="s">
        <v>75</v>
      </c>
      <c r="F829" s="44" t="s">
        <v>1219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1748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109.2" x14ac:dyDescent="0.3">
      <c r="A830" s="354">
        <v>824</v>
      </c>
      <c r="B830" s="354" t="s">
        <v>1150</v>
      </c>
      <c r="C830" s="44" t="s">
        <v>1749</v>
      </c>
      <c r="D830" s="354"/>
      <c r="E830" s="391" t="s">
        <v>75</v>
      </c>
      <c r="F830" s="44" t="s">
        <v>1755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1756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109.2" x14ac:dyDescent="0.3">
      <c r="A831" s="354">
        <v>825</v>
      </c>
      <c r="B831" s="391" t="s">
        <v>21</v>
      </c>
      <c r="C831" s="44" t="s">
        <v>1750</v>
      </c>
      <c r="D831" s="397" t="s">
        <v>58</v>
      </c>
      <c r="E831" s="391" t="s">
        <v>75</v>
      </c>
      <c r="F831" s="44" t="s">
        <v>1155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1757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140.4" x14ac:dyDescent="0.3">
      <c r="A832" s="354">
        <v>826</v>
      </c>
      <c r="B832" s="391" t="s">
        <v>21</v>
      </c>
      <c r="C832" s="44" t="s">
        <v>1724</v>
      </c>
      <c r="D832" s="397" t="s">
        <v>58</v>
      </c>
      <c r="E832" s="391" t="s">
        <v>75</v>
      </c>
      <c r="F832" s="44" t="s">
        <v>412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1758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4">
        <v>45727</v>
      </c>
      <c r="U832" s="354"/>
      <c r="V832" s="354"/>
    </row>
    <row r="833" spans="1:22" ht="78" x14ac:dyDescent="0.3">
      <c r="A833" s="354">
        <v>827</v>
      </c>
      <c r="B833" s="354" t="s">
        <v>40</v>
      </c>
      <c r="C833" s="44" t="s">
        <v>1751</v>
      </c>
      <c r="D833" s="354"/>
      <c r="E833" s="354" t="s">
        <v>20</v>
      </c>
      <c r="F833" s="44" t="s">
        <v>884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1759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78" x14ac:dyDescent="0.3">
      <c r="A834" s="354">
        <v>828</v>
      </c>
      <c r="B834" s="354" t="s">
        <v>1150</v>
      </c>
      <c r="C834" s="44" t="s">
        <v>1752</v>
      </c>
      <c r="D834" s="354"/>
      <c r="E834" s="391" t="s">
        <v>75</v>
      </c>
      <c r="F834" s="44" t="s">
        <v>1755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1760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62.4" x14ac:dyDescent="0.3">
      <c r="A835" s="354">
        <v>829</v>
      </c>
      <c r="B835" s="391" t="s">
        <v>21</v>
      </c>
      <c r="C835" s="44" t="s">
        <v>1753</v>
      </c>
      <c r="D835" s="397" t="s">
        <v>58</v>
      </c>
      <c r="E835" s="391" t="s">
        <v>75</v>
      </c>
      <c r="F835" s="44" t="s">
        <v>30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1761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62.4" x14ac:dyDescent="0.3">
      <c r="A836" s="354">
        <v>830</v>
      </c>
      <c r="B836" s="391" t="s">
        <v>21</v>
      </c>
      <c r="C836" s="44" t="s">
        <v>1754</v>
      </c>
      <c r="D836" s="397" t="s">
        <v>58</v>
      </c>
      <c r="E836" s="391" t="s">
        <v>75</v>
      </c>
      <c r="F836" s="44" t="s">
        <v>30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1762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09.2" x14ac:dyDescent="0.3">
      <c r="A837" s="354">
        <v>831</v>
      </c>
      <c r="B837" s="354" t="s">
        <v>40</v>
      </c>
      <c r="C837" s="44" t="s">
        <v>1763</v>
      </c>
      <c r="D837" s="354"/>
      <c r="E837" s="393" t="s">
        <v>75</v>
      </c>
      <c r="F837" s="44" t="s">
        <v>73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1765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93.6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1623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1766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140.4" x14ac:dyDescent="0.3">
      <c r="A839" s="354">
        <v>833</v>
      </c>
      <c r="B839" s="354" t="s">
        <v>40</v>
      </c>
      <c r="C839" s="239" t="s">
        <v>1764</v>
      </c>
      <c r="D839" s="354"/>
      <c r="E839" s="393" t="s">
        <v>20</v>
      </c>
      <c r="F839" s="44" t="s">
        <v>884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1767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124.8" x14ac:dyDescent="0.3">
      <c r="A840" s="354">
        <v>834</v>
      </c>
      <c r="B840" s="43" t="s">
        <v>40</v>
      </c>
      <c r="C840" s="44" t="s">
        <v>1768</v>
      </c>
      <c r="D840" s="107"/>
      <c r="E840" s="396" t="s">
        <v>20</v>
      </c>
      <c r="F840" s="225" t="s">
        <v>41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1769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78" x14ac:dyDescent="0.3">
      <c r="A841" s="354">
        <v>835</v>
      </c>
      <c r="B841" s="397" t="s">
        <v>21</v>
      </c>
      <c r="C841" s="44" t="s">
        <v>1770</v>
      </c>
      <c r="D841" s="397" t="s">
        <v>58</v>
      </c>
      <c r="E841" s="397" t="s">
        <v>75</v>
      </c>
      <c r="F841" s="44" t="s">
        <v>873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1772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4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1001</v>
      </c>
      <c r="D842" s="354"/>
      <c r="E842" s="397" t="s">
        <v>75</v>
      </c>
      <c r="F842" s="44" t="s">
        <v>894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1773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4" t="s">
        <v>1771</v>
      </c>
      <c r="D843" s="354"/>
      <c r="E843" s="397" t="s">
        <v>75</v>
      </c>
      <c r="F843" s="44" t="s">
        <v>804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1774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234" x14ac:dyDescent="0.3">
      <c r="A844" s="354">
        <v>838</v>
      </c>
      <c r="B844" s="43" t="s">
        <v>40</v>
      </c>
      <c r="C844" s="44" t="s">
        <v>1775</v>
      </c>
      <c r="D844" s="397" t="s">
        <v>58</v>
      </c>
      <c r="E844" s="397" t="s">
        <v>88</v>
      </c>
      <c r="F844" s="44" t="s">
        <v>41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1778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1820</v>
      </c>
    </row>
    <row r="845" spans="1:22" ht="265.2" x14ac:dyDescent="0.3">
      <c r="A845" s="354">
        <v>839</v>
      </c>
      <c r="B845" s="43" t="s">
        <v>40</v>
      </c>
      <c r="C845" s="44" t="s">
        <v>1776</v>
      </c>
      <c r="D845" s="397" t="s">
        <v>58</v>
      </c>
      <c r="E845" s="397" t="s">
        <v>88</v>
      </c>
      <c r="F845" s="44" t="s">
        <v>41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1779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234" x14ac:dyDescent="0.3">
      <c r="A846" s="354">
        <v>840</v>
      </c>
      <c r="B846" s="43" t="s">
        <v>40</v>
      </c>
      <c r="C846" s="44" t="s">
        <v>1777</v>
      </c>
      <c r="D846" s="397" t="s">
        <v>58</v>
      </c>
      <c r="E846" s="397" t="s">
        <v>88</v>
      </c>
      <c r="F846" s="44" t="s">
        <v>41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1780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3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343.2" x14ac:dyDescent="0.3">
      <c r="A847" s="354">
        <v>841</v>
      </c>
      <c r="B847" s="43" t="s">
        <v>40</v>
      </c>
      <c r="C847" s="44" t="s">
        <v>1781</v>
      </c>
      <c r="D847" s="397" t="s">
        <v>58</v>
      </c>
      <c r="E847" s="397" t="s">
        <v>88</v>
      </c>
      <c r="F847" s="44" t="s">
        <v>41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1783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50">
        <v>5461.8554999999997</v>
      </c>
      <c r="R847" s="450">
        <v>1</v>
      </c>
      <c r="S847" s="450">
        <v>5461.8554999999997</v>
      </c>
      <c r="T847" s="444">
        <v>45721</v>
      </c>
      <c r="U847" s="354"/>
      <c r="V847" s="354"/>
    </row>
    <row r="848" spans="1:22" ht="234" x14ac:dyDescent="0.3">
      <c r="A848" s="354">
        <v>842</v>
      </c>
      <c r="B848" s="43" t="s">
        <v>40</v>
      </c>
      <c r="C848" s="44" t="s">
        <v>1782</v>
      </c>
      <c r="D848" s="397" t="s">
        <v>58</v>
      </c>
      <c r="E848" s="397" t="s">
        <v>88</v>
      </c>
      <c r="F848" s="44" t="s">
        <v>41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1784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7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296.39999999999998" x14ac:dyDescent="0.3">
      <c r="A849" s="354">
        <v>843</v>
      </c>
      <c r="B849" s="43" t="s">
        <v>40</v>
      </c>
      <c r="C849" s="44" t="s">
        <v>1785</v>
      </c>
      <c r="D849" s="397" t="s">
        <v>58</v>
      </c>
      <c r="E849" s="397" t="s">
        <v>88</v>
      </c>
      <c r="F849" s="44" t="s">
        <v>884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1787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7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234" x14ac:dyDescent="0.3">
      <c r="A850" s="354">
        <v>844</v>
      </c>
      <c r="B850" s="43" t="s">
        <v>40</v>
      </c>
      <c r="C850" s="44" t="s">
        <v>1786</v>
      </c>
      <c r="D850" s="397" t="s">
        <v>58</v>
      </c>
      <c r="E850" s="397" t="s">
        <v>88</v>
      </c>
      <c r="F850" s="44" t="s">
        <v>41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1788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7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358.8" x14ac:dyDescent="0.3">
      <c r="A851" s="354">
        <v>845</v>
      </c>
      <c r="B851" s="43" t="s">
        <v>40</v>
      </c>
      <c r="C851" s="44" t="s">
        <v>1789</v>
      </c>
      <c r="D851" s="397" t="s">
        <v>58</v>
      </c>
      <c r="E851" s="397" t="s">
        <v>88</v>
      </c>
      <c r="F851" s="44" t="s">
        <v>41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1791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7">
        <v>12576.503650000001</v>
      </c>
      <c r="T851" s="355">
        <v>45726</v>
      </c>
      <c r="U851" s="354"/>
      <c r="V851" s="354"/>
    </row>
    <row r="852" spans="1:22" ht="234" x14ac:dyDescent="0.3">
      <c r="A852" s="354">
        <v>846</v>
      </c>
      <c r="B852" s="43" t="s">
        <v>40</v>
      </c>
      <c r="C852" s="44" t="s">
        <v>1790</v>
      </c>
      <c r="D852" s="397" t="s">
        <v>58</v>
      </c>
      <c r="E852" s="397" t="s">
        <v>88</v>
      </c>
      <c r="F852" s="44" t="s">
        <v>41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1792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7">
        <v>2505.1131999999998</v>
      </c>
      <c r="T852" s="355">
        <v>45716</v>
      </c>
      <c r="U852" s="354"/>
      <c r="V852" s="354"/>
    </row>
    <row r="853" spans="1:22" ht="249.6" x14ac:dyDescent="0.3">
      <c r="A853" s="397">
        <v>847</v>
      </c>
      <c r="B853" s="397" t="s">
        <v>40</v>
      </c>
      <c r="C853" s="44" t="s">
        <v>1793</v>
      </c>
      <c r="D853" s="397" t="s">
        <v>58</v>
      </c>
      <c r="E853" s="397" t="s">
        <v>88</v>
      </c>
      <c r="F853" s="44" t="s">
        <v>884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1795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7">
        <v>3716.3158699999999</v>
      </c>
      <c r="T853" s="398">
        <v>45726</v>
      </c>
      <c r="U853" s="397"/>
      <c r="V853" s="397"/>
    </row>
    <row r="854" spans="1:22" ht="234" x14ac:dyDescent="0.3">
      <c r="A854" s="397">
        <v>848</v>
      </c>
      <c r="B854" s="397" t="s">
        <v>40</v>
      </c>
      <c r="C854" s="44" t="s">
        <v>1794</v>
      </c>
      <c r="D854" s="397" t="s">
        <v>58</v>
      </c>
      <c r="E854" s="397" t="s">
        <v>88</v>
      </c>
      <c r="F854" s="44" t="s">
        <v>41</v>
      </c>
      <c r="G854" s="397" t="s">
        <v>184</v>
      </c>
      <c r="H854" s="397" t="s">
        <v>1797</v>
      </c>
      <c r="I854" s="397">
        <v>1</v>
      </c>
      <c r="J854" s="397" t="s">
        <v>1797</v>
      </c>
      <c r="K854" s="397" t="s">
        <v>1797</v>
      </c>
      <c r="L854" s="397">
        <v>1</v>
      </c>
      <c r="M854" s="397" t="s">
        <v>1797</v>
      </c>
      <c r="N854" s="6" t="s">
        <v>1796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7">
        <v>1525.7291700000001</v>
      </c>
      <c r="T854" s="398">
        <v>45727</v>
      </c>
      <c r="U854" s="397"/>
      <c r="V854" s="397"/>
    </row>
    <row r="855" spans="1:22" ht="124.8" x14ac:dyDescent="0.3">
      <c r="A855" s="397">
        <v>849</v>
      </c>
      <c r="B855" s="397" t="s">
        <v>40</v>
      </c>
      <c r="C855" s="44" t="s">
        <v>1798</v>
      </c>
      <c r="D855" s="397"/>
      <c r="E855" s="397" t="s">
        <v>20</v>
      </c>
      <c r="F855" s="44" t="s">
        <v>884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1800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343.2" x14ac:dyDescent="0.3">
      <c r="A856" s="397">
        <v>850</v>
      </c>
      <c r="B856" s="397" t="s">
        <v>40</v>
      </c>
      <c r="C856" s="44" t="s">
        <v>1799</v>
      </c>
      <c r="D856" s="397" t="s">
        <v>58</v>
      </c>
      <c r="E856" s="397" t="s">
        <v>88</v>
      </c>
      <c r="F856" s="44" t="s">
        <v>41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1801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7">
        <v>12291.666670000001</v>
      </c>
      <c r="T856" s="398">
        <v>45727</v>
      </c>
      <c r="U856" s="397"/>
      <c r="V856" s="397"/>
    </row>
    <row r="857" spans="1:22" ht="280.8" x14ac:dyDescent="0.3">
      <c r="A857" s="397">
        <v>851</v>
      </c>
      <c r="B857" s="397" t="s">
        <v>40</v>
      </c>
      <c r="C857" s="44" t="s">
        <v>1802</v>
      </c>
      <c r="D857" s="397" t="s">
        <v>58</v>
      </c>
      <c r="E857" s="397" t="s">
        <v>88</v>
      </c>
      <c r="F857" s="44" t="s">
        <v>41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1804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7">
        <v>8871.6583300000002</v>
      </c>
      <c r="T857" s="398">
        <v>45727</v>
      </c>
      <c r="U857" s="397"/>
      <c r="V857" s="397"/>
    </row>
    <row r="858" spans="1:22" ht="249.6" x14ac:dyDescent="0.3">
      <c r="A858" s="397">
        <v>852</v>
      </c>
      <c r="B858" s="397" t="s">
        <v>40</v>
      </c>
      <c r="C858" s="44" t="s">
        <v>1803</v>
      </c>
      <c r="D858" s="397" t="s">
        <v>58</v>
      </c>
      <c r="E858" s="397" t="s">
        <v>88</v>
      </c>
      <c r="F858" s="44" t="s">
        <v>884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1805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7">
        <v>2212.82015</v>
      </c>
      <c r="T858" s="398">
        <v>45726</v>
      </c>
      <c r="U858" s="397"/>
      <c r="V858" s="397"/>
    </row>
    <row r="859" spans="1:22" ht="327.60000000000002" x14ac:dyDescent="0.3">
      <c r="A859" s="397">
        <v>853</v>
      </c>
      <c r="B859" s="397" t="s">
        <v>40</v>
      </c>
      <c r="C859" s="44" t="s">
        <v>1806</v>
      </c>
      <c r="D859" s="397" t="s">
        <v>58</v>
      </c>
      <c r="E859" s="397" t="s">
        <v>88</v>
      </c>
      <c r="F859" s="44" t="s">
        <v>41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1808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7">
        <v>14208.07228</v>
      </c>
      <c r="T859" s="398">
        <v>45726</v>
      </c>
      <c r="U859" s="397"/>
      <c r="V859" s="397"/>
    </row>
    <row r="860" spans="1:22" ht="249.6" x14ac:dyDescent="0.3">
      <c r="A860" s="397">
        <v>854</v>
      </c>
      <c r="B860" s="397" t="s">
        <v>40</v>
      </c>
      <c r="C860" s="44" t="s">
        <v>1807</v>
      </c>
      <c r="D860" s="397" t="s">
        <v>58</v>
      </c>
      <c r="E860" s="397" t="s">
        <v>88</v>
      </c>
      <c r="F860" s="44" t="s">
        <v>41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1809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7">
        <v>10426.333339999999</v>
      </c>
      <c r="T860" s="398">
        <v>45727</v>
      </c>
      <c r="U860" s="397"/>
      <c r="V860" s="397"/>
    </row>
    <row r="861" spans="1:22" ht="234" x14ac:dyDescent="0.3">
      <c r="A861" s="397">
        <v>855</v>
      </c>
      <c r="B861" s="397" t="s">
        <v>40</v>
      </c>
      <c r="C861" s="44" t="s">
        <v>1810</v>
      </c>
      <c r="D861" s="397" t="s">
        <v>58</v>
      </c>
      <c r="E861" s="397" t="s">
        <v>88</v>
      </c>
      <c r="F861" s="44" t="s">
        <v>41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1812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7">
        <v>3416.6666700000001</v>
      </c>
      <c r="T861" s="398">
        <v>45726</v>
      </c>
      <c r="U861" s="397"/>
      <c r="V861" s="397"/>
    </row>
    <row r="862" spans="1:22" ht="218.4" x14ac:dyDescent="0.3">
      <c r="A862" s="397">
        <v>856</v>
      </c>
      <c r="B862" s="397" t="s">
        <v>40</v>
      </c>
      <c r="C862" s="44" t="s">
        <v>1811</v>
      </c>
      <c r="D862" s="397" t="s">
        <v>58</v>
      </c>
      <c r="E862" s="397" t="s">
        <v>88</v>
      </c>
      <c r="F862" s="44" t="s">
        <v>41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1813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7">
        <v>2734.1666700000001</v>
      </c>
      <c r="T862" s="398">
        <v>45726</v>
      </c>
      <c r="U862" s="397"/>
      <c r="V862" s="397"/>
    </row>
    <row r="863" spans="1:22" ht="46.8" x14ac:dyDescent="0.3">
      <c r="A863" s="397">
        <v>857</v>
      </c>
      <c r="B863" s="397"/>
      <c r="C863" s="44" t="s">
        <v>1814</v>
      </c>
      <c r="D863" s="399" t="s">
        <v>58</v>
      </c>
      <c r="E863" s="397" t="s">
        <v>75</v>
      </c>
      <c r="F863" s="44" t="s">
        <v>1816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1817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234" x14ac:dyDescent="0.3">
      <c r="A864" s="397">
        <v>858</v>
      </c>
      <c r="B864" s="397" t="s">
        <v>21</v>
      </c>
      <c r="C864" s="44" t="s">
        <v>1815</v>
      </c>
      <c r="D864" s="399" t="s">
        <v>58</v>
      </c>
      <c r="E864" s="401" t="s">
        <v>75</v>
      </c>
      <c r="F864" s="44" t="s">
        <v>1738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1818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1771</v>
      </c>
      <c r="D865" s="397"/>
      <c r="E865" s="401" t="s">
        <v>75</v>
      </c>
      <c r="F865" s="44" t="s">
        <v>804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1819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62.4" x14ac:dyDescent="0.3">
      <c r="A866" s="401">
        <v>860</v>
      </c>
      <c r="B866" s="401" t="s">
        <v>21</v>
      </c>
      <c r="C866" s="44" t="s">
        <v>801</v>
      </c>
      <c r="D866" s="401" t="s">
        <v>58</v>
      </c>
      <c r="E866" s="401" t="s">
        <v>75</v>
      </c>
      <c r="F866" s="44" t="s">
        <v>804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1821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62.4" x14ac:dyDescent="0.3">
      <c r="A867" s="401">
        <v>861</v>
      </c>
      <c r="B867" s="401" t="s">
        <v>21</v>
      </c>
      <c r="C867" s="44" t="s">
        <v>802</v>
      </c>
      <c r="D867" s="401" t="s">
        <v>58</v>
      </c>
      <c r="E867" s="401" t="s">
        <v>75</v>
      </c>
      <c r="F867" s="44" t="s">
        <v>804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1822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6.8" x14ac:dyDescent="0.3">
      <c r="A868" s="401">
        <v>862</v>
      </c>
      <c r="B868" s="401" t="s">
        <v>21</v>
      </c>
      <c r="C868" s="44" t="s">
        <v>981</v>
      </c>
      <c r="D868" s="401" t="s">
        <v>58</v>
      </c>
      <c r="E868" s="401" t="s">
        <v>75</v>
      </c>
      <c r="F868" s="44" t="s">
        <v>32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1823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50"/>
      <c r="R868" s="450">
        <v>8</v>
      </c>
      <c r="S868" s="450">
        <v>405.4</v>
      </c>
      <c r="T868" s="444">
        <v>45712</v>
      </c>
      <c r="U868" s="401"/>
      <c r="V868" s="401"/>
    </row>
    <row r="869" spans="1:22" ht="46.8" x14ac:dyDescent="0.3">
      <c r="A869" s="401">
        <v>863</v>
      </c>
      <c r="B869" s="401" t="s">
        <v>21</v>
      </c>
      <c r="C869" s="44" t="s">
        <v>982</v>
      </c>
      <c r="D869" s="401" t="s">
        <v>58</v>
      </c>
      <c r="E869" s="401" t="s">
        <v>75</v>
      </c>
      <c r="F869" s="44" t="s">
        <v>32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1824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6.8" x14ac:dyDescent="0.3">
      <c r="A870" s="401">
        <v>864</v>
      </c>
      <c r="B870" s="401" t="s">
        <v>21</v>
      </c>
      <c r="C870" s="44" t="s">
        <v>983</v>
      </c>
      <c r="D870" s="401" t="s">
        <v>58</v>
      </c>
      <c r="E870" s="401" t="s">
        <v>75</v>
      </c>
      <c r="F870" s="44" t="s">
        <v>32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1825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7">
        <v>1256.3040000000001</v>
      </c>
      <c r="T870" s="402">
        <v>45726</v>
      </c>
      <c r="U870" s="401"/>
      <c r="V870" s="401"/>
    </row>
    <row r="871" spans="1:22" ht="46.8" x14ac:dyDescent="0.3">
      <c r="A871" s="401">
        <v>865</v>
      </c>
      <c r="B871" s="401" t="s">
        <v>21</v>
      </c>
      <c r="C871" s="44" t="s">
        <v>984</v>
      </c>
      <c r="D871" s="401" t="s">
        <v>58</v>
      </c>
      <c r="E871" s="401" t="s">
        <v>75</v>
      </c>
      <c r="F871" s="44" t="s">
        <v>32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1826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124.8" x14ac:dyDescent="0.3">
      <c r="A872" s="401">
        <v>866</v>
      </c>
      <c r="B872" s="401" t="s">
        <v>40</v>
      </c>
      <c r="C872" s="44" t="s">
        <v>1827</v>
      </c>
      <c r="D872" s="401"/>
      <c r="E872" s="403" t="s">
        <v>75</v>
      </c>
      <c r="F872" s="44" t="s">
        <v>73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1834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171.6" x14ac:dyDescent="0.3">
      <c r="A873" s="403">
        <v>867</v>
      </c>
      <c r="B873" s="403" t="s">
        <v>40</v>
      </c>
      <c r="C873" s="44" t="s">
        <v>1828</v>
      </c>
      <c r="D873" s="403"/>
      <c r="E873" s="403" t="s">
        <v>20</v>
      </c>
      <c r="F873" s="44" t="s">
        <v>41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1835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140.4" x14ac:dyDescent="0.3">
      <c r="A874" s="403">
        <v>868</v>
      </c>
      <c r="B874" s="403" t="s">
        <v>40</v>
      </c>
      <c r="C874" s="44" t="s">
        <v>1829</v>
      </c>
      <c r="D874" s="403"/>
      <c r="E874" s="403" t="s">
        <v>75</v>
      </c>
      <c r="F874" s="44" t="s">
        <v>73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1836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124.8" x14ac:dyDescent="0.3">
      <c r="A875" s="403">
        <v>869</v>
      </c>
      <c r="B875" s="403" t="s">
        <v>40</v>
      </c>
      <c r="C875" s="44" t="s">
        <v>1830</v>
      </c>
      <c r="D875" s="403"/>
      <c r="E875" s="403" t="s">
        <v>75</v>
      </c>
      <c r="F875" s="44" t="s">
        <v>73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1837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140.4" x14ac:dyDescent="0.3">
      <c r="A876" s="403">
        <v>870</v>
      </c>
      <c r="B876" s="403" t="s">
        <v>21</v>
      </c>
      <c r="C876" s="44" t="s">
        <v>1734</v>
      </c>
      <c r="D876" s="403"/>
      <c r="E876" s="403" t="s">
        <v>75</v>
      </c>
      <c r="F876" s="44" t="s">
        <v>405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1838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6.8" x14ac:dyDescent="0.3">
      <c r="A877" s="403">
        <v>871</v>
      </c>
      <c r="B877" s="403" t="s">
        <v>21</v>
      </c>
      <c r="C877" s="44" t="s">
        <v>1831</v>
      </c>
      <c r="D877" s="403"/>
      <c r="E877" s="403" t="s">
        <v>75</v>
      </c>
      <c r="F877" s="44" t="s">
        <v>1833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1839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6">
        <v>45707</v>
      </c>
      <c r="U877" s="403"/>
      <c r="V877" s="403"/>
    </row>
    <row r="878" spans="1:22" ht="46.8" x14ac:dyDescent="0.3">
      <c r="A878" s="403">
        <v>872</v>
      </c>
      <c r="B878" s="403" t="s">
        <v>21</v>
      </c>
      <c r="C878" s="44" t="s">
        <v>1832</v>
      </c>
      <c r="D878" s="403"/>
      <c r="E878" s="403" t="s">
        <v>75</v>
      </c>
      <c r="F878" s="44" t="s">
        <v>1833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1840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1841</v>
      </c>
      <c r="D879" s="403"/>
      <c r="E879" s="405" t="s">
        <v>75</v>
      </c>
      <c r="F879" s="44" t="s">
        <v>73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1843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59" t="s">
        <v>1842</v>
      </c>
      <c r="D880" s="460"/>
      <c r="E880" s="460" t="s">
        <v>75</v>
      </c>
      <c r="F880" s="459" t="s">
        <v>73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1844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2111</v>
      </c>
      <c r="D881" s="405"/>
      <c r="E881" s="405" t="s">
        <v>75</v>
      </c>
      <c r="F881" s="44" t="s">
        <v>1841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1845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2111</v>
      </c>
      <c r="D882" s="405"/>
      <c r="E882" s="405" t="s">
        <v>75</v>
      </c>
      <c r="F882" s="44" t="s">
        <v>1842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1846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884</v>
      </c>
      <c r="D883" s="405"/>
      <c r="E883" s="405" t="s">
        <v>20</v>
      </c>
      <c r="F883" s="44" t="s">
        <v>2149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1847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62.4" x14ac:dyDescent="0.3">
      <c r="A884" s="405">
        <v>878</v>
      </c>
      <c r="B884" s="405" t="s">
        <v>40</v>
      </c>
      <c r="C884" s="44" t="s">
        <v>884</v>
      </c>
      <c r="D884" s="405"/>
      <c r="E884" s="405" t="s">
        <v>20</v>
      </c>
      <c r="F884" s="44" t="s">
        <v>2148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1848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93.6" x14ac:dyDescent="0.3">
      <c r="A885" s="405">
        <v>879</v>
      </c>
      <c r="B885" s="405" t="s">
        <v>1150</v>
      </c>
      <c r="C885" s="44" t="s">
        <v>2147</v>
      </c>
      <c r="D885" s="407" t="s">
        <v>58</v>
      </c>
      <c r="E885" s="405" t="s">
        <v>75</v>
      </c>
      <c r="F885" s="44" t="s">
        <v>1849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1850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7">
        <v>1491.6666600000001</v>
      </c>
      <c r="T885" s="406">
        <v>45708</v>
      </c>
      <c r="U885" s="405"/>
      <c r="V885" s="405"/>
    </row>
    <row r="886" spans="1:22" ht="78" x14ac:dyDescent="0.3">
      <c r="A886" s="405">
        <v>880</v>
      </c>
      <c r="B886" s="405" t="s">
        <v>40</v>
      </c>
      <c r="C886" s="44" t="s">
        <v>2021</v>
      </c>
      <c r="D886" s="405"/>
      <c r="E886" s="405" t="s">
        <v>20</v>
      </c>
      <c r="F886" s="44" t="s">
        <v>1851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1856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2068</v>
      </c>
      <c r="D887" s="408"/>
      <c r="E887" s="408" t="s">
        <v>75</v>
      </c>
      <c r="F887" s="44" t="s">
        <v>908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1857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78" x14ac:dyDescent="0.3">
      <c r="A888" s="408">
        <v>882</v>
      </c>
      <c r="B888" s="408" t="s">
        <v>40</v>
      </c>
      <c r="C888" s="44" t="s">
        <v>2021</v>
      </c>
      <c r="D888" s="408"/>
      <c r="E888" s="408" t="s">
        <v>20</v>
      </c>
      <c r="F888" s="44" t="s">
        <v>1852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1858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78" x14ac:dyDescent="0.3">
      <c r="A889" s="408">
        <v>883</v>
      </c>
      <c r="B889" s="408" t="s">
        <v>40</v>
      </c>
      <c r="C889" s="44" t="s">
        <v>2021</v>
      </c>
      <c r="D889" s="408"/>
      <c r="E889" s="408" t="s">
        <v>20</v>
      </c>
      <c r="F889" s="44" t="s">
        <v>1853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1859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62.4" x14ac:dyDescent="0.3">
      <c r="A890" s="408">
        <v>884</v>
      </c>
      <c r="B890" s="408" t="s">
        <v>21</v>
      </c>
      <c r="C890" s="456" t="s">
        <v>2146</v>
      </c>
      <c r="D890" s="450" t="s">
        <v>58</v>
      </c>
      <c r="E890" s="450" t="s">
        <v>75</v>
      </c>
      <c r="F890" s="456" t="s">
        <v>1854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1860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62.4" x14ac:dyDescent="0.3">
      <c r="A891" s="408">
        <v>885</v>
      </c>
      <c r="B891" s="408" t="s">
        <v>21</v>
      </c>
      <c r="C891" s="44" t="s">
        <v>1217</v>
      </c>
      <c r="D891" s="408" t="s">
        <v>58</v>
      </c>
      <c r="E891" s="408" t="s">
        <v>75</v>
      </c>
      <c r="F891" s="44" t="s">
        <v>2117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1861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43.2" x14ac:dyDescent="0.3">
      <c r="A892" s="408">
        <v>886</v>
      </c>
      <c r="B892" s="408" t="s">
        <v>21</v>
      </c>
      <c r="C892" s="44" t="s">
        <v>2116</v>
      </c>
      <c r="D892" s="408" t="s">
        <v>58</v>
      </c>
      <c r="E892" s="408" t="s">
        <v>75</v>
      </c>
      <c r="F892" s="44" t="s">
        <v>1855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1862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43.2" x14ac:dyDescent="0.3">
      <c r="A893" s="410">
        <v>887</v>
      </c>
      <c r="B893" s="410" t="s">
        <v>21</v>
      </c>
      <c r="C893" s="456" t="s">
        <v>2115</v>
      </c>
      <c r="D893" s="450" t="s">
        <v>58</v>
      </c>
      <c r="E893" s="450" t="s">
        <v>75</v>
      </c>
      <c r="F893" s="482" t="s">
        <v>1863</v>
      </c>
      <c r="G893" s="410" t="s">
        <v>186</v>
      </c>
      <c r="H893" s="410"/>
      <c r="I893" s="410">
        <v>16</v>
      </c>
      <c r="J893" s="410">
        <v>1516.6666600000001</v>
      </c>
      <c r="K893" s="410"/>
      <c r="L893" s="410">
        <v>16</v>
      </c>
      <c r="M893" s="410">
        <v>1516.6666600000001</v>
      </c>
      <c r="N893" s="6" t="s">
        <v>1864</v>
      </c>
      <c r="O893" s="411">
        <v>45694</v>
      </c>
      <c r="P893" s="33" t="str">
        <f>HYPERLINK("https://my.zakupivli.pro/remote/dispatcher/state_purchase_view/57248238", "UA-2025-02-06-004155-a")</f>
        <v>UA-2025-02-06-004155-a</v>
      </c>
      <c r="Q893" s="450"/>
      <c r="R893" s="450">
        <v>16</v>
      </c>
      <c r="S893" s="450">
        <v>1264.9974999999999</v>
      </c>
      <c r="T893" s="444">
        <v>45713</v>
      </c>
      <c r="U893" s="410"/>
      <c r="V893" s="410"/>
    </row>
    <row r="894" spans="1:22" ht="78" x14ac:dyDescent="0.3">
      <c r="A894" s="410">
        <v>888</v>
      </c>
      <c r="B894" s="410" t="s">
        <v>21</v>
      </c>
      <c r="C894" s="44" t="s">
        <v>174</v>
      </c>
      <c r="D894" s="412" t="s">
        <v>58</v>
      </c>
      <c r="E894" s="410" t="s">
        <v>75</v>
      </c>
      <c r="F894" s="44" t="s">
        <v>2114</v>
      </c>
      <c r="G894" s="410" t="s">
        <v>186</v>
      </c>
      <c r="H894" s="410"/>
      <c r="I894" s="410">
        <v>17</v>
      </c>
      <c r="J894" s="119">
        <v>720</v>
      </c>
      <c r="K894" s="410"/>
      <c r="L894" s="412">
        <v>17</v>
      </c>
      <c r="M894" s="119">
        <v>720</v>
      </c>
      <c r="N894" s="6" t="s">
        <v>1865</v>
      </c>
      <c r="O894" s="411">
        <v>45695</v>
      </c>
      <c r="P894" s="33" t="str">
        <f>HYPERLINK("https://my.zakupivli.pro/remote/dispatcher/state_purchase_view/57301275", "UA-2025-02-07-010817-a")</f>
        <v>UA-2025-02-07-010817-a</v>
      </c>
      <c r="Q894" s="410"/>
      <c r="R894" s="410">
        <v>17</v>
      </c>
      <c r="S894" s="410">
        <v>580.73310000000004</v>
      </c>
      <c r="T894" s="411">
        <v>45715</v>
      </c>
      <c r="U894" s="410"/>
      <c r="V894" s="410"/>
    </row>
    <row r="895" spans="1:22" ht="93.6" x14ac:dyDescent="0.3">
      <c r="A895" s="410">
        <v>889</v>
      </c>
      <c r="B895" s="410" t="s">
        <v>40</v>
      </c>
      <c r="C895" s="44" t="s">
        <v>41</v>
      </c>
      <c r="D895" s="410"/>
      <c r="E895" s="410" t="s">
        <v>20</v>
      </c>
      <c r="F895" s="44" t="s">
        <v>2113</v>
      </c>
      <c r="G895" s="410" t="s">
        <v>184</v>
      </c>
      <c r="H895" s="410">
        <v>787.02700000000004</v>
      </c>
      <c r="I895" s="410">
        <v>1</v>
      </c>
      <c r="J895" s="412">
        <v>787.02700000000004</v>
      </c>
      <c r="K895" s="412">
        <v>787.02700000000004</v>
      </c>
      <c r="L895" s="412">
        <v>1</v>
      </c>
      <c r="M895" s="412">
        <v>787.02700000000004</v>
      </c>
      <c r="N895" s="6" t="s">
        <v>1866</v>
      </c>
      <c r="O895" s="413">
        <v>45695</v>
      </c>
      <c r="P895" s="33" t="str">
        <f>HYPERLINK("https://my.zakupivli.pro/remote/dispatcher/state_purchase_view/57295165", "UA-2025-02-07-007901-a")</f>
        <v>UA-2025-02-07-007901-a</v>
      </c>
      <c r="Q895" s="412">
        <v>787.02700000000004</v>
      </c>
      <c r="R895" s="412">
        <v>1</v>
      </c>
      <c r="S895" s="412">
        <v>787.02700000000004</v>
      </c>
      <c r="T895" s="413">
        <v>45695</v>
      </c>
      <c r="U895" s="410"/>
      <c r="V895" s="412" t="s">
        <v>59</v>
      </c>
    </row>
    <row r="896" spans="1:22" ht="62.4" x14ac:dyDescent="0.3">
      <c r="A896" s="410">
        <v>890</v>
      </c>
      <c r="B896" s="410" t="s">
        <v>40</v>
      </c>
      <c r="C896" s="456" t="s">
        <v>73</v>
      </c>
      <c r="D896" s="450"/>
      <c r="E896" s="450" t="s">
        <v>75</v>
      </c>
      <c r="F896" s="456" t="s">
        <v>2112</v>
      </c>
      <c r="G896" s="410" t="s">
        <v>184</v>
      </c>
      <c r="H896" s="410">
        <v>387.74173999999999</v>
      </c>
      <c r="I896" s="410">
        <v>1</v>
      </c>
      <c r="J896" s="412">
        <v>387.74173999999999</v>
      </c>
      <c r="K896" s="412">
        <v>387.74173999999999</v>
      </c>
      <c r="L896" s="412">
        <v>1</v>
      </c>
      <c r="M896" s="412">
        <v>387.74173999999999</v>
      </c>
      <c r="N896" s="6" t="s">
        <v>1867</v>
      </c>
      <c r="O896" s="413">
        <v>45695</v>
      </c>
      <c r="P896" s="33" t="str">
        <f>HYPERLINK("https://my.zakupivli.pro/remote/dispatcher/state_purchase_view/57279883", "UA-2025-02-07-001208-a")</f>
        <v>UA-2025-02-07-001208-a</v>
      </c>
      <c r="Q896" s="412">
        <v>387.74173999999999</v>
      </c>
      <c r="R896" s="412">
        <v>1</v>
      </c>
      <c r="S896" s="412">
        <v>387.74173999999999</v>
      </c>
      <c r="T896" s="413">
        <v>45695</v>
      </c>
      <c r="U896" s="410"/>
      <c r="V896" s="412" t="s">
        <v>59</v>
      </c>
    </row>
    <row r="897" spans="1:22" ht="62.4" x14ac:dyDescent="0.3">
      <c r="A897" s="414">
        <v>891</v>
      </c>
      <c r="B897" s="414" t="s">
        <v>40</v>
      </c>
      <c r="C897" s="44" t="s">
        <v>2111</v>
      </c>
      <c r="D897" s="414"/>
      <c r="E897" s="414" t="s">
        <v>75</v>
      </c>
      <c r="F897" s="44" t="s">
        <v>1868</v>
      </c>
      <c r="G897" s="414" t="s">
        <v>184</v>
      </c>
      <c r="H897" s="414">
        <v>243.83950999999999</v>
      </c>
      <c r="I897" s="414">
        <v>1</v>
      </c>
      <c r="J897" s="414">
        <v>243.83950999999999</v>
      </c>
      <c r="K897" s="414">
        <v>243.83950999999999</v>
      </c>
      <c r="L897" s="414">
        <v>1</v>
      </c>
      <c r="M897" s="414">
        <v>243.83950999999999</v>
      </c>
      <c r="N897" s="6" t="s">
        <v>1869</v>
      </c>
      <c r="O897" s="415">
        <v>45698</v>
      </c>
      <c r="P897" s="33" t="str">
        <f>HYPERLINK("https://my.zakupivli.pro/remote/dispatcher/state_purchase_view/57327334", "UA-2025-02-10-005542-a")</f>
        <v>UA-2025-02-10-005542-a</v>
      </c>
      <c r="Q897" s="414">
        <v>243.83950999999999</v>
      </c>
      <c r="R897" s="414">
        <v>1</v>
      </c>
      <c r="S897" s="414">
        <v>243.83950999999999</v>
      </c>
      <c r="T897" s="415">
        <v>45691</v>
      </c>
      <c r="U897" s="414"/>
      <c r="V897" s="414" t="s">
        <v>59</v>
      </c>
    </row>
    <row r="898" spans="1:22" ht="62.4" x14ac:dyDescent="0.3">
      <c r="A898" s="416">
        <v>892</v>
      </c>
      <c r="B898" s="416" t="s">
        <v>21</v>
      </c>
      <c r="C898" s="44" t="s">
        <v>2110</v>
      </c>
      <c r="D898" s="416" t="s">
        <v>58</v>
      </c>
      <c r="E898" s="416" t="s">
        <v>75</v>
      </c>
      <c r="F898" s="44" t="s">
        <v>1870</v>
      </c>
      <c r="G898" s="416" t="s">
        <v>185</v>
      </c>
      <c r="H898" s="416"/>
      <c r="I898" s="416">
        <v>121</v>
      </c>
      <c r="J898" s="119">
        <v>2684.5</v>
      </c>
      <c r="K898" s="416"/>
      <c r="L898" s="416">
        <v>121</v>
      </c>
      <c r="M898" s="119">
        <v>2684.5</v>
      </c>
      <c r="N898" s="6" t="s">
        <v>1874</v>
      </c>
      <c r="O898" s="417">
        <v>45699</v>
      </c>
      <c r="P898" s="33" t="str">
        <f>HYPERLINK("https://my.zakupivli.pro/remote/dispatcher/state_purchase_view/57385934", "UA-2025-02-11-014813-a")</f>
        <v>UA-2025-02-11-014813-a</v>
      </c>
      <c r="Q898" s="416"/>
      <c r="R898" s="416">
        <v>121</v>
      </c>
      <c r="S898" s="416">
        <v>2361.3530000000001</v>
      </c>
      <c r="T898" s="417">
        <v>45727</v>
      </c>
      <c r="U898" s="416"/>
      <c r="V898" s="416"/>
    </row>
    <row r="899" spans="1:22" ht="62.4" x14ac:dyDescent="0.3">
      <c r="A899" s="416">
        <v>893</v>
      </c>
      <c r="B899" s="416" t="s">
        <v>21</v>
      </c>
      <c r="C899" s="44" t="s">
        <v>405</v>
      </c>
      <c r="D899" s="416" t="s">
        <v>58</v>
      </c>
      <c r="E899" s="416" t="s">
        <v>75</v>
      </c>
      <c r="F899" s="44" t="s">
        <v>2109</v>
      </c>
      <c r="G899" s="416" t="s">
        <v>186</v>
      </c>
      <c r="H899" s="416"/>
      <c r="I899" s="416">
        <v>23</v>
      </c>
      <c r="J899" s="416">
        <v>2904.5833299999999</v>
      </c>
      <c r="K899" s="416"/>
      <c r="L899" s="416">
        <v>23</v>
      </c>
      <c r="M899" s="416">
        <v>2904.5833299999999</v>
      </c>
      <c r="N899" s="6" t="s">
        <v>1875</v>
      </c>
      <c r="O899" s="417">
        <v>45699</v>
      </c>
      <c r="P899" s="33" t="str">
        <f>HYPERLINK("https://my.zakupivli.pro/remote/dispatcher/state_purchase_view/57385694", "UA-2025-02-11-014703-a")</f>
        <v>UA-2025-02-11-014703-a</v>
      </c>
      <c r="Q899" s="416"/>
      <c r="R899" s="416">
        <v>23</v>
      </c>
      <c r="S899" s="416">
        <v>2737.4838</v>
      </c>
      <c r="T899" s="417">
        <v>45733</v>
      </c>
      <c r="U899" s="416"/>
      <c r="V899" s="416"/>
    </row>
    <row r="900" spans="1:22" ht="62.4" x14ac:dyDescent="0.3">
      <c r="A900" s="416">
        <v>894</v>
      </c>
      <c r="B900" s="416" t="s">
        <v>21</v>
      </c>
      <c r="C900" s="456" t="s">
        <v>2037</v>
      </c>
      <c r="D900" s="450" t="s">
        <v>58</v>
      </c>
      <c r="E900" s="450" t="s">
        <v>75</v>
      </c>
      <c r="F900" s="456" t="s">
        <v>1871</v>
      </c>
      <c r="G900" s="416" t="s">
        <v>186</v>
      </c>
      <c r="H900" s="416"/>
      <c r="I900" s="416">
        <v>18</v>
      </c>
      <c r="J900" s="416">
        <v>2034.8084100000001</v>
      </c>
      <c r="K900" s="416"/>
      <c r="L900" s="416">
        <v>18</v>
      </c>
      <c r="M900" s="416">
        <v>2034.8084100000001</v>
      </c>
      <c r="N900" s="6" t="s">
        <v>1876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18</v>
      </c>
      <c r="S900" s="416">
        <v>1745.1990000000001</v>
      </c>
      <c r="T900" s="417">
        <v>45727</v>
      </c>
      <c r="U900" s="416"/>
      <c r="V900" s="416"/>
    </row>
    <row r="901" spans="1:22" ht="62.4" x14ac:dyDescent="0.3">
      <c r="A901" s="416">
        <v>895</v>
      </c>
      <c r="B901" s="416" t="s">
        <v>21</v>
      </c>
      <c r="C901" s="44" t="s">
        <v>2037</v>
      </c>
      <c r="D901" s="416" t="s">
        <v>58</v>
      </c>
      <c r="E901" s="416" t="s">
        <v>75</v>
      </c>
      <c r="F901" s="44" t="s">
        <v>1872</v>
      </c>
      <c r="G901" s="416" t="s">
        <v>186</v>
      </c>
      <c r="H901" s="447">
        <v>1791.6666600000001</v>
      </c>
      <c r="I901" s="416">
        <v>1</v>
      </c>
      <c r="J901" s="416">
        <v>1791.6666600000001</v>
      </c>
      <c r="K901" s="447">
        <v>1791.6666600000001</v>
      </c>
      <c r="L901" s="416">
        <v>1</v>
      </c>
      <c r="M901" s="416">
        <v>1791.6666600000001</v>
      </c>
      <c r="N901" s="6" t="s">
        <v>1877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>
        <v>1579.16</v>
      </c>
      <c r="R901" s="416">
        <v>1</v>
      </c>
      <c r="S901" s="447">
        <v>1579.16</v>
      </c>
      <c r="T901" s="417">
        <v>45733</v>
      </c>
      <c r="U901" s="416"/>
      <c r="V901" s="416"/>
    </row>
    <row r="902" spans="1:22" ht="62.4" x14ac:dyDescent="0.3">
      <c r="A902" s="416">
        <v>896</v>
      </c>
      <c r="B902" s="416" t="s">
        <v>21</v>
      </c>
      <c r="C902" s="44" t="s">
        <v>405</v>
      </c>
      <c r="D902" s="416" t="s">
        <v>58</v>
      </c>
      <c r="E902" s="416" t="s">
        <v>75</v>
      </c>
      <c r="F902" s="44" t="s">
        <v>2108</v>
      </c>
      <c r="G902" s="416" t="s">
        <v>186</v>
      </c>
      <c r="H902" s="416"/>
      <c r="I902" s="416">
        <v>4</v>
      </c>
      <c r="J902" s="119">
        <v>6268.7</v>
      </c>
      <c r="K902" s="416"/>
      <c r="L902" s="416">
        <v>4</v>
      </c>
      <c r="M902" s="119">
        <v>6268.7</v>
      </c>
      <c r="N902" s="6" t="s">
        <v>1878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>
        <v>4</v>
      </c>
      <c r="S902" s="119">
        <v>6260</v>
      </c>
      <c r="T902" s="417">
        <v>45727</v>
      </c>
      <c r="U902" s="416"/>
      <c r="V902" s="416"/>
    </row>
    <row r="903" spans="1:22" ht="46.8" x14ac:dyDescent="0.3">
      <c r="A903" s="416">
        <v>897</v>
      </c>
      <c r="B903" s="416" t="s">
        <v>21</v>
      </c>
      <c r="C903" s="456" t="s">
        <v>1117</v>
      </c>
      <c r="D903" s="450" t="s">
        <v>58</v>
      </c>
      <c r="E903" s="450" t="s">
        <v>75</v>
      </c>
      <c r="F903" s="456" t="s">
        <v>2107</v>
      </c>
      <c r="G903" s="416" t="s">
        <v>186</v>
      </c>
      <c r="H903" s="416"/>
      <c r="I903" s="416">
        <v>10</v>
      </c>
      <c r="J903" s="119">
        <v>218.75</v>
      </c>
      <c r="K903" s="416"/>
      <c r="L903" s="416">
        <v>10</v>
      </c>
      <c r="M903" s="119">
        <v>218.75</v>
      </c>
      <c r="N903" s="6" t="s">
        <v>1879</v>
      </c>
      <c r="O903" s="417">
        <v>45699</v>
      </c>
      <c r="P903" s="33" t="str">
        <f>HYPERLINK("https://my.zakupivli.pro/remote/dispatcher/state_purchase_view/57380194", "UA-2025-02-11-012151-a")</f>
        <v>UA-2025-02-11-012151-a</v>
      </c>
      <c r="Q903" s="416"/>
      <c r="R903" s="416"/>
      <c r="S903" s="416"/>
      <c r="T903" s="417"/>
      <c r="U903" s="416" t="s">
        <v>1820</v>
      </c>
      <c r="V903" s="416"/>
    </row>
    <row r="904" spans="1:22" ht="62.4" x14ac:dyDescent="0.3">
      <c r="A904" s="416">
        <v>898</v>
      </c>
      <c r="B904" s="416" t="s">
        <v>21</v>
      </c>
      <c r="C904" s="44" t="s">
        <v>2041</v>
      </c>
      <c r="D904" s="416"/>
      <c r="E904" s="416" t="s">
        <v>20</v>
      </c>
      <c r="F904" s="44" t="s">
        <v>1873</v>
      </c>
      <c r="G904" s="416" t="s">
        <v>185</v>
      </c>
      <c r="H904" s="119">
        <v>47.5</v>
      </c>
      <c r="I904" s="416">
        <v>1</v>
      </c>
      <c r="J904" s="119">
        <v>47.5</v>
      </c>
      <c r="K904" s="119">
        <v>47.5</v>
      </c>
      <c r="L904" s="416">
        <v>1</v>
      </c>
      <c r="M904" s="119">
        <v>47.5</v>
      </c>
      <c r="N904" s="6" t="s">
        <v>1880</v>
      </c>
      <c r="O904" s="417">
        <v>45700</v>
      </c>
      <c r="P904" s="33" t="str">
        <f>HYPERLINK("https://my.zakupivli.pro/remote/dispatcher/state_purchase_view/57407976", "UA-2025-02-12-008425-a")</f>
        <v>UA-2025-02-12-008425-a</v>
      </c>
      <c r="Q904" s="119">
        <v>47.5</v>
      </c>
      <c r="R904" s="416">
        <v>1</v>
      </c>
      <c r="S904" s="119">
        <v>47.5</v>
      </c>
      <c r="T904" s="417">
        <v>45700</v>
      </c>
      <c r="U904" s="416"/>
      <c r="V904" s="416" t="s">
        <v>59</v>
      </c>
    </row>
    <row r="905" spans="1:22" ht="62.4" x14ac:dyDescent="0.3">
      <c r="A905" s="416">
        <v>899</v>
      </c>
      <c r="B905" s="416" t="s">
        <v>21</v>
      </c>
      <c r="C905" s="44" t="s">
        <v>2106</v>
      </c>
      <c r="D905" s="416"/>
      <c r="E905" s="416" t="s">
        <v>75</v>
      </c>
      <c r="F905" s="44" t="s">
        <v>1881</v>
      </c>
      <c r="G905" s="416" t="s">
        <v>185</v>
      </c>
      <c r="H905" s="416"/>
      <c r="I905" s="416">
        <v>600</v>
      </c>
      <c r="J905" s="119">
        <v>82.38</v>
      </c>
      <c r="K905" s="416"/>
      <c r="L905" s="419">
        <v>600</v>
      </c>
      <c r="M905" s="119">
        <v>82.38</v>
      </c>
      <c r="N905" s="6" t="s">
        <v>1884</v>
      </c>
      <c r="O905" s="417">
        <v>45701</v>
      </c>
      <c r="P905" s="33" t="str">
        <f>HYPERLINK("https://my.zakupivli.pro/remote/dispatcher/state_purchase_view/57447516", "UA-2025-02-13-010243-a")</f>
        <v>UA-2025-02-13-010243-a</v>
      </c>
      <c r="Q905" s="416"/>
      <c r="R905" s="419">
        <v>600</v>
      </c>
      <c r="S905" s="119">
        <v>82.38</v>
      </c>
      <c r="T905" s="418">
        <v>45729</v>
      </c>
      <c r="U905" s="416"/>
      <c r="V905" s="419" t="s">
        <v>59</v>
      </c>
    </row>
    <row r="906" spans="1:22" ht="62.4" x14ac:dyDescent="0.3">
      <c r="A906" s="416">
        <v>900</v>
      </c>
      <c r="B906" s="416" t="s">
        <v>21</v>
      </c>
      <c r="C906" s="456" t="s">
        <v>1883</v>
      </c>
      <c r="D906" s="450" t="s">
        <v>58</v>
      </c>
      <c r="E906" s="450" t="s">
        <v>75</v>
      </c>
      <c r="F906" s="456" t="s">
        <v>2105</v>
      </c>
      <c r="G906" s="416" t="s">
        <v>186</v>
      </c>
      <c r="H906" s="416"/>
      <c r="I906" s="416">
        <v>23</v>
      </c>
      <c r="J906" s="416">
        <v>1258.3333299999999</v>
      </c>
      <c r="K906" s="416"/>
      <c r="L906" s="419">
        <v>23</v>
      </c>
      <c r="M906" s="419">
        <v>1258.3333299999999</v>
      </c>
      <c r="N906" s="6" t="s">
        <v>1885</v>
      </c>
      <c r="O906" s="421">
        <v>45701</v>
      </c>
      <c r="P906" s="33" t="str">
        <f>HYPERLINK("https://my.zakupivli.pro/remote/dispatcher/state_purchase_view/57446387", "UA-2025-02-13-009809-a")</f>
        <v>UA-2025-02-13-009809-a</v>
      </c>
      <c r="Q906" s="416"/>
      <c r="R906" s="416">
        <v>23</v>
      </c>
      <c r="S906" s="416">
        <v>1133.4929</v>
      </c>
      <c r="T906" s="417">
        <v>45715</v>
      </c>
      <c r="U906" s="416"/>
      <c r="V906" s="416"/>
    </row>
    <row r="907" spans="1:22" ht="46.8" x14ac:dyDescent="0.3">
      <c r="A907" s="416">
        <v>901</v>
      </c>
      <c r="B907" s="416" t="s">
        <v>21</v>
      </c>
      <c r="C907" s="44" t="s">
        <v>1068</v>
      </c>
      <c r="D907" s="419" t="s">
        <v>58</v>
      </c>
      <c r="E907" s="416" t="s">
        <v>75</v>
      </c>
      <c r="F907" s="44" t="s">
        <v>2104</v>
      </c>
      <c r="G907" s="416" t="s">
        <v>185</v>
      </c>
      <c r="H907" s="416"/>
      <c r="I907" s="416">
        <v>762</v>
      </c>
      <c r="J907" s="416">
        <v>464.81247000000002</v>
      </c>
      <c r="K907" s="416"/>
      <c r="L907" s="419">
        <v>762</v>
      </c>
      <c r="M907" s="419">
        <v>464.81247000000002</v>
      </c>
      <c r="N907" s="6" t="s">
        <v>1886</v>
      </c>
      <c r="O907" s="421">
        <v>45701</v>
      </c>
      <c r="P907" s="33" t="str">
        <f>HYPERLINK("https://my.zakupivli.pro/remote/dispatcher/state_purchase_view/57445600", "UA-2025-02-13-009405-a")</f>
        <v>UA-2025-02-13-009405-a</v>
      </c>
      <c r="Q907" s="416"/>
      <c r="R907" s="416">
        <v>762</v>
      </c>
      <c r="S907" s="416">
        <v>459.81484999999998</v>
      </c>
      <c r="T907" s="417">
        <v>45716</v>
      </c>
      <c r="U907" s="416"/>
      <c r="V907" s="416"/>
    </row>
    <row r="908" spans="1:22" ht="62.4" x14ac:dyDescent="0.3">
      <c r="A908" s="416">
        <v>902</v>
      </c>
      <c r="B908" s="416" t="s">
        <v>40</v>
      </c>
      <c r="C908" s="44" t="s">
        <v>884</v>
      </c>
      <c r="D908" s="416"/>
      <c r="E908" s="416" t="s">
        <v>20</v>
      </c>
      <c r="F908" s="44" t="s">
        <v>2103</v>
      </c>
      <c r="G908" s="416" t="s">
        <v>184</v>
      </c>
      <c r="H908" s="416">
        <v>373.69754999999998</v>
      </c>
      <c r="I908" s="416">
        <v>1</v>
      </c>
      <c r="J908" s="419">
        <v>373.69754999999998</v>
      </c>
      <c r="K908" s="419">
        <v>373.69754999999998</v>
      </c>
      <c r="L908" s="419">
        <v>1</v>
      </c>
      <c r="M908" s="419">
        <v>373.69754999999998</v>
      </c>
      <c r="N908" s="6" t="s">
        <v>1887</v>
      </c>
      <c r="O908" s="421">
        <v>45701</v>
      </c>
      <c r="P908" s="33" t="str">
        <f>HYPERLINK("https://my.zakupivli.pro/remote/dispatcher/state_purchase_view/57443185", "UA-2025-02-13-008334-a")</f>
        <v>UA-2025-02-13-008334-a</v>
      </c>
      <c r="Q908" s="419">
        <v>373.69754999999998</v>
      </c>
      <c r="R908" s="419">
        <v>1</v>
      </c>
      <c r="S908" s="419">
        <v>373.69754999999998</v>
      </c>
      <c r="T908" s="421">
        <v>45701</v>
      </c>
      <c r="U908" s="416"/>
      <c r="V908" s="419" t="s">
        <v>59</v>
      </c>
    </row>
    <row r="909" spans="1:22" ht="62.4" x14ac:dyDescent="0.3">
      <c r="A909" s="416">
        <v>903</v>
      </c>
      <c r="B909" s="416" t="s">
        <v>40</v>
      </c>
      <c r="C909" s="456" t="s">
        <v>2038</v>
      </c>
      <c r="D909" s="450"/>
      <c r="E909" s="450" t="s">
        <v>20</v>
      </c>
      <c r="F909" s="456" t="s">
        <v>1882</v>
      </c>
      <c r="G909" s="416" t="s">
        <v>184</v>
      </c>
      <c r="H909" s="416">
        <v>91.886300000000006</v>
      </c>
      <c r="I909" s="416">
        <v>1</v>
      </c>
      <c r="J909" s="419">
        <v>91.886300000000006</v>
      </c>
      <c r="K909" s="419">
        <v>91.886300000000006</v>
      </c>
      <c r="L909" s="419">
        <v>1</v>
      </c>
      <c r="M909" s="419">
        <v>91.886300000000006</v>
      </c>
      <c r="N909" s="6" t="s">
        <v>1888</v>
      </c>
      <c r="O909" s="421">
        <v>45701</v>
      </c>
      <c r="P909" s="33" t="str">
        <f>HYPERLINK("https://my.zakupivli.pro/remote/dispatcher/state_purchase_view/57441860", "UA-2025-02-13-007747-a")</f>
        <v>UA-2025-02-13-007747-a</v>
      </c>
      <c r="Q909" s="419">
        <v>91.886300000000006</v>
      </c>
      <c r="R909" s="419">
        <v>1</v>
      </c>
      <c r="S909" s="419">
        <v>91.886300000000006</v>
      </c>
      <c r="T909" s="421">
        <v>45701</v>
      </c>
      <c r="U909" s="416"/>
      <c r="V909" s="419" t="s">
        <v>59</v>
      </c>
    </row>
    <row r="910" spans="1:22" ht="62.4" x14ac:dyDescent="0.3">
      <c r="A910" s="416">
        <v>904</v>
      </c>
      <c r="B910" s="416" t="s">
        <v>40</v>
      </c>
      <c r="C910" s="44" t="s">
        <v>884</v>
      </c>
      <c r="D910" s="416"/>
      <c r="E910" s="416" t="s">
        <v>20</v>
      </c>
      <c r="F910" s="44" t="s">
        <v>2102</v>
      </c>
      <c r="G910" s="416" t="s">
        <v>184</v>
      </c>
      <c r="H910" s="416">
        <v>82.772499999999994</v>
      </c>
      <c r="I910" s="416">
        <v>1</v>
      </c>
      <c r="J910" s="419">
        <v>82.772499999999994</v>
      </c>
      <c r="K910" s="419">
        <v>82.772499999999994</v>
      </c>
      <c r="L910" s="419">
        <v>1</v>
      </c>
      <c r="M910" s="419">
        <v>82.772499999999994</v>
      </c>
      <c r="N910" s="6" t="s">
        <v>1889</v>
      </c>
      <c r="O910" s="421">
        <v>45701</v>
      </c>
      <c r="P910" s="33" t="str">
        <f>HYPERLINK("https://my.zakupivli.pro/remote/dispatcher/state_purchase_view/57435375", "UA-2025-02-13-004874-a")</f>
        <v>UA-2025-02-13-004874-a</v>
      </c>
      <c r="Q910" s="419">
        <v>82.772499999999994</v>
      </c>
      <c r="R910" s="419">
        <v>1</v>
      </c>
      <c r="S910" s="419">
        <v>82.772499999999994</v>
      </c>
      <c r="T910" s="421">
        <v>45701</v>
      </c>
      <c r="U910" s="416"/>
      <c r="V910" s="419" t="s">
        <v>59</v>
      </c>
    </row>
    <row r="911" spans="1:22" ht="62.4" x14ac:dyDescent="0.3">
      <c r="A911" s="419">
        <v>905</v>
      </c>
      <c r="B911" s="420" t="s">
        <v>40</v>
      </c>
      <c r="C911" s="44" t="s">
        <v>73</v>
      </c>
      <c r="D911" s="419"/>
      <c r="E911" s="419" t="s">
        <v>75</v>
      </c>
      <c r="F911" s="44" t="s">
        <v>2101</v>
      </c>
      <c r="G911" s="419" t="s">
        <v>184</v>
      </c>
      <c r="H911" s="419">
        <v>273.72771999999998</v>
      </c>
      <c r="I911" s="419">
        <v>1</v>
      </c>
      <c r="J911" s="420">
        <v>273.72771999999998</v>
      </c>
      <c r="K911" s="420">
        <v>273.72771999999998</v>
      </c>
      <c r="L911" s="420">
        <v>1</v>
      </c>
      <c r="M911" s="420">
        <v>273.72771999999998</v>
      </c>
      <c r="N911" s="6" t="s">
        <v>1890</v>
      </c>
      <c r="O911" s="421">
        <v>45701</v>
      </c>
      <c r="P911" s="122" t="str">
        <f>HYPERLINK("https://my.zakupivli.pro/remote/dispatcher/state_purchase_view/57453868", "UA-2025-02-13-013204-a")</f>
        <v>UA-2025-02-13-013204-a</v>
      </c>
      <c r="Q911" s="420">
        <v>273.72771999999998</v>
      </c>
      <c r="R911" s="420">
        <v>1</v>
      </c>
      <c r="S911" s="420">
        <v>273.72771999999998</v>
      </c>
      <c r="T911" s="421">
        <v>45687</v>
      </c>
      <c r="U911" s="419"/>
      <c r="V911" s="420" t="s">
        <v>59</v>
      </c>
    </row>
    <row r="912" spans="1:22" ht="46.8" x14ac:dyDescent="0.3">
      <c r="A912" s="419">
        <v>906</v>
      </c>
      <c r="B912" s="419" t="s">
        <v>21</v>
      </c>
      <c r="C912" s="44" t="s">
        <v>733</v>
      </c>
      <c r="D912" s="419"/>
      <c r="E912" s="422" t="s">
        <v>75</v>
      </c>
      <c r="F912" s="44" t="s">
        <v>2100</v>
      </c>
      <c r="G912" s="419" t="s">
        <v>186</v>
      </c>
      <c r="H912" s="419"/>
      <c r="I912" s="419">
        <v>41</v>
      </c>
      <c r="J912" s="419">
        <v>541.66665999999998</v>
      </c>
      <c r="K912" s="419"/>
      <c r="L912" s="422">
        <v>41</v>
      </c>
      <c r="M912" s="422">
        <v>541.66665999999998</v>
      </c>
      <c r="N912" s="6" t="s">
        <v>1894</v>
      </c>
      <c r="O912" s="418">
        <v>45702</v>
      </c>
      <c r="P912" s="33" t="str">
        <f>HYPERLINK("https://my.zakupivli.pro/remote/dispatcher/state_purchase_view/57483469", "UA-2025-02-14-010906-a")</f>
        <v>UA-2025-02-14-010906-a</v>
      </c>
      <c r="Q912" s="419"/>
      <c r="R912" s="419">
        <v>41</v>
      </c>
      <c r="S912" s="419">
        <v>323.62799999999999</v>
      </c>
      <c r="T912" s="418">
        <v>45733</v>
      </c>
      <c r="U912" s="419"/>
      <c r="V912" s="419"/>
    </row>
    <row r="913" spans="1:22" ht="62.4" x14ac:dyDescent="0.3">
      <c r="A913" s="419">
        <v>907</v>
      </c>
      <c r="B913" s="422" t="s">
        <v>40</v>
      </c>
      <c r="C913" s="456" t="s">
        <v>2099</v>
      </c>
      <c r="D913" s="450"/>
      <c r="E913" s="450" t="s">
        <v>75</v>
      </c>
      <c r="F913" s="456" t="s">
        <v>1891</v>
      </c>
      <c r="G913" s="419" t="s">
        <v>184</v>
      </c>
      <c r="H913" s="419">
        <v>640.28858000000002</v>
      </c>
      <c r="I913" s="419">
        <v>1</v>
      </c>
      <c r="J913" s="422">
        <v>640.28858000000002</v>
      </c>
      <c r="K913" s="422">
        <v>640.28858000000002</v>
      </c>
      <c r="L913" s="422">
        <v>1</v>
      </c>
      <c r="M913" s="422">
        <v>640.28858000000002</v>
      </c>
      <c r="N913" s="6" t="s">
        <v>1895</v>
      </c>
      <c r="O913" s="423">
        <v>45702</v>
      </c>
      <c r="P913" s="33" t="str">
        <f>HYPERLINK("https://my.zakupivli.pro/remote/dispatcher/state_purchase_view/57480226", "UA-2025-02-14-009461-a")</f>
        <v>UA-2025-02-14-009461-a</v>
      </c>
      <c r="Q913" s="422">
        <v>640.28858000000002</v>
      </c>
      <c r="R913" s="422">
        <v>1</v>
      </c>
      <c r="S913" s="422">
        <v>640.28858000000002</v>
      </c>
      <c r="T913" s="423">
        <v>45702</v>
      </c>
      <c r="U913" s="419"/>
      <c r="V913" s="422" t="s">
        <v>59</v>
      </c>
    </row>
    <row r="914" spans="1:22" ht="62.4" x14ac:dyDescent="0.3">
      <c r="A914" s="419">
        <v>908</v>
      </c>
      <c r="B914" s="422" t="s">
        <v>40</v>
      </c>
      <c r="C914" s="44" t="s">
        <v>541</v>
      </c>
      <c r="D914" s="419"/>
      <c r="E914" s="422" t="s">
        <v>75</v>
      </c>
      <c r="F914" s="44" t="s">
        <v>2061</v>
      </c>
      <c r="G914" s="419" t="s">
        <v>184</v>
      </c>
      <c r="H914" s="419">
        <v>603.43341999999996</v>
      </c>
      <c r="I914" s="419">
        <v>1</v>
      </c>
      <c r="J914" s="422">
        <v>603.43341999999996</v>
      </c>
      <c r="K914" s="422">
        <v>603.43341999999996</v>
      </c>
      <c r="L914" s="422">
        <v>1</v>
      </c>
      <c r="M914" s="422">
        <v>603.43341999999996</v>
      </c>
      <c r="N914" s="6" t="s">
        <v>1896</v>
      </c>
      <c r="O914" s="423">
        <v>45702</v>
      </c>
      <c r="P914" s="33" t="str">
        <f>HYPERLINK("https://my.zakupivli.pro/remote/dispatcher/state_purchase_view/57478572", "UA-2025-02-14-008779-a")</f>
        <v>UA-2025-02-14-008779-a</v>
      </c>
      <c r="Q914" s="422">
        <v>603.43341999999996</v>
      </c>
      <c r="R914" s="422">
        <v>1</v>
      </c>
      <c r="S914" s="422">
        <v>603.43341999999996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884</v>
      </c>
      <c r="D915" s="419"/>
      <c r="E915" s="419" t="s">
        <v>20</v>
      </c>
      <c r="F915" s="44" t="s">
        <v>2090</v>
      </c>
      <c r="G915" s="419" t="s">
        <v>184</v>
      </c>
      <c r="H915" s="419">
        <v>77.498519999999999</v>
      </c>
      <c r="I915" s="419">
        <v>1</v>
      </c>
      <c r="J915" s="422">
        <v>77.498519999999999</v>
      </c>
      <c r="K915" s="422">
        <v>77.498519999999999</v>
      </c>
      <c r="L915" s="422">
        <v>1</v>
      </c>
      <c r="M915" s="422">
        <v>77.498519999999999</v>
      </c>
      <c r="N915" s="6" t="s">
        <v>1897</v>
      </c>
      <c r="O915" s="423">
        <v>45702</v>
      </c>
      <c r="P915" s="33" t="str">
        <f>HYPERLINK("https://my.zakupivli.pro/remote/dispatcher/state_purchase_view/57476914", "UA-2025-02-14-008026-a")</f>
        <v>UA-2025-02-14-008026-a</v>
      </c>
      <c r="Q915" s="422">
        <v>77.498519999999999</v>
      </c>
      <c r="R915" s="422">
        <v>1</v>
      </c>
      <c r="S915" s="422">
        <v>77.498519999999999</v>
      </c>
      <c r="T915" s="423">
        <v>45702</v>
      </c>
      <c r="U915" s="419"/>
      <c r="V915" s="422" t="s">
        <v>59</v>
      </c>
    </row>
    <row r="916" spans="1:22" ht="62.4" x14ac:dyDescent="0.3">
      <c r="A916" s="422">
        <v>910</v>
      </c>
      <c r="B916" s="422" t="s">
        <v>21</v>
      </c>
      <c r="C916" s="44" t="s">
        <v>2089</v>
      </c>
      <c r="D916" s="422"/>
      <c r="E916" s="422" t="s">
        <v>75</v>
      </c>
      <c r="F916" s="44" t="s">
        <v>1892</v>
      </c>
      <c r="G916" s="422" t="s">
        <v>1158</v>
      </c>
      <c r="H916" s="422"/>
      <c r="I916" s="422">
        <v>143</v>
      </c>
      <c r="J916" s="422">
        <v>48.762999999999998</v>
      </c>
      <c r="K916" s="422"/>
      <c r="L916" s="422">
        <v>143</v>
      </c>
      <c r="M916" s="422">
        <v>48.762999999999998</v>
      </c>
      <c r="N916" s="6" t="s">
        <v>1898</v>
      </c>
      <c r="O916" s="423">
        <v>45702</v>
      </c>
      <c r="P916" s="33" t="str">
        <f>HYPERLINK("https://my.zakupivli.pro/remote/dispatcher/state_purchase_view/57476203", "UA-2025-02-14-007675-a")</f>
        <v>UA-2025-02-14-007675-a</v>
      </c>
      <c r="Q916" s="422"/>
      <c r="R916" s="422">
        <v>143</v>
      </c>
      <c r="S916" s="422">
        <v>48.762999999999998</v>
      </c>
      <c r="T916" s="423">
        <v>45702</v>
      </c>
      <c r="U916" s="422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56" t="s">
        <v>178</v>
      </c>
      <c r="D917" s="450"/>
      <c r="E917" s="450" t="s">
        <v>75</v>
      </c>
      <c r="F917" s="456" t="s">
        <v>2088</v>
      </c>
      <c r="G917" s="422" t="s">
        <v>185</v>
      </c>
      <c r="H917" s="422"/>
      <c r="I917" s="422">
        <v>10</v>
      </c>
      <c r="J917" s="119">
        <v>330</v>
      </c>
      <c r="K917" s="422"/>
      <c r="L917" s="422">
        <v>10</v>
      </c>
      <c r="M917" s="119">
        <v>330</v>
      </c>
      <c r="N917" s="6" t="s">
        <v>1899</v>
      </c>
      <c r="O917" s="423">
        <v>45702</v>
      </c>
      <c r="P917" s="33" t="str">
        <f>HYPERLINK("https://my.zakupivli.pro/remote/dispatcher/state_purchase_view/57475723", "UA-2025-02-14-007472-a")</f>
        <v>UA-2025-02-14-007472-a</v>
      </c>
      <c r="Q917" s="422"/>
      <c r="R917" s="422">
        <v>10</v>
      </c>
      <c r="S917" s="119">
        <v>310.3</v>
      </c>
      <c r="T917" s="423">
        <v>45726</v>
      </c>
      <c r="U917" s="422"/>
      <c r="V917" s="422"/>
    </row>
    <row r="918" spans="1:22" ht="62.4" x14ac:dyDescent="0.3">
      <c r="A918" s="422">
        <v>912</v>
      </c>
      <c r="B918" s="422" t="s">
        <v>21</v>
      </c>
      <c r="C918" s="44" t="s">
        <v>2068</v>
      </c>
      <c r="D918" s="422"/>
      <c r="E918" s="422" t="s">
        <v>75</v>
      </c>
      <c r="F918" s="44" t="s">
        <v>1893</v>
      </c>
      <c r="G918" s="422" t="s">
        <v>185</v>
      </c>
      <c r="H918" s="422"/>
      <c r="I918" s="422">
        <v>2</v>
      </c>
      <c r="J918" s="119">
        <v>52.1</v>
      </c>
      <c r="K918" s="422"/>
      <c r="L918" s="422">
        <v>2</v>
      </c>
      <c r="M918" s="119">
        <v>52.1</v>
      </c>
      <c r="N918" s="6" t="s">
        <v>1900</v>
      </c>
      <c r="O918" s="423">
        <v>45702</v>
      </c>
      <c r="P918" s="33" t="str">
        <f>HYPERLINK("https://my.zakupivli.pro/remote/dispatcher/state_purchase_view/57469944", "UA-2025-02-14-004784-a")</f>
        <v>UA-2025-02-14-004784-a</v>
      </c>
      <c r="Q918" s="422"/>
      <c r="R918" s="422">
        <v>2</v>
      </c>
      <c r="S918" s="119">
        <v>52.1</v>
      </c>
      <c r="T918" s="423">
        <v>45702</v>
      </c>
      <c r="U918" s="422"/>
      <c r="V918" s="422" t="s">
        <v>59</v>
      </c>
    </row>
    <row r="919" spans="1:22" ht="62.4" x14ac:dyDescent="0.3">
      <c r="A919" s="424">
        <v>913</v>
      </c>
      <c r="B919" s="424" t="s">
        <v>40</v>
      </c>
      <c r="C919" s="44" t="s">
        <v>2021</v>
      </c>
      <c r="D919" s="424"/>
      <c r="E919" s="424" t="s">
        <v>20</v>
      </c>
      <c r="F919" s="44" t="s">
        <v>1901</v>
      </c>
      <c r="G919" s="424" t="s">
        <v>184</v>
      </c>
      <c r="H919" s="424">
        <v>110.63678</v>
      </c>
      <c r="I919" s="424">
        <v>1</v>
      </c>
      <c r="J919" s="424">
        <v>110.63678</v>
      </c>
      <c r="K919" s="424">
        <v>110.63678</v>
      </c>
      <c r="L919" s="424">
        <v>1</v>
      </c>
      <c r="M919" s="424">
        <v>110.63678</v>
      </c>
      <c r="N919" s="6" t="s">
        <v>1903</v>
      </c>
      <c r="O919" s="425">
        <v>45706</v>
      </c>
      <c r="P919" s="33" t="str">
        <f>HYPERLINK("https://my.zakupivli.pro/remote/dispatcher/state_purchase_view/57524444", "UA-2025-02-18-000134-a")</f>
        <v>UA-2025-02-18-000134-a</v>
      </c>
      <c r="Q919" s="424">
        <v>110.63678</v>
      </c>
      <c r="R919" s="424">
        <v>1</v>
      </c>
      <c r="S919" s="424">
        <v>110.63678</v>
      </c>
      <c r="T919" s="425">
        <v>45705</v>
      </c>
      <c r="U919" s="424"/>
      <c r="V919" s="424" t="s">
        <v>59</v>
      </c>
    </row>
    <row r="920" spans="1:22" ht="62.4" x14ac:dyDescent="0.3">
      <c r="A920" s="424">
        <v>914</v>
      </c>
      <c r="B920" s="424" t="s">
        <v>40</v>
      </c>
      <c r="C920" s="456" t="s">
        <v>2038</v>
      </c>
      <c r="D920" s="450"/>
      <c r="E920" s="450" t="s">
        <v>20</v>
      </c>
      <c r="F920" s="456" t="s">
        <v>1902</v>
      </c>
      <c r="G920" s="424" t="s">
        <v>184</v>
      </c>
      <c r="H920" s="424">
        <v>160.78029000000001</v>
      </c>
      <c r="I920" s="424">
        <v>1</v>
      </c>
      <c r="J920" s="424">
        <v>160.78029000000001</v>
      </c>
      <c r="K920" s="424">
        <v>160.78029000000001</v>
      </c>
      <c r="L920" s="424">
        <v>1</v>
      </c>
      <c r="M920" s="424">
        <v>160.78029000000001</v>
      </c>
      <c r="N920" s="6" t="s">
        <v>1904</v>
      </c>
      <c r="O920" s="425">
        <v>45706</v>
      </c>
      <c r="P920" s="33" t="str">
        <f>HYPERLINK("https://my.zakupivli.pro/remote/dispatcher/state_purchase_view/57524423", "UA-2025-02-18-000121-a")</f>
        <v>UA-2025-02-18-000121-a</v>
      </c>
      <c r="Q920" s="424">
        <v>160.78029000000001</v>
      </c>
      <c r="R920" s="424">
        <v>1</v>
      </c>
      <c r="S920" s="424">
        <v>160.78029000000001</v>
      </c>
      <c r="T920" s="425">
        <v>45705</v>
      </c>
      <c r="U920" s="424"/>
      <c r="V920" s="424" t="s">
        <v>59</v>
      </c>
    </row>
    <row r="921" spans="1:22" ht="62.4" x14ac:dyDescent="0.3">
      <c r="A921" s="426">
        <v>915</v>
      </c>
      <c r="B921" s="426" t="s">
        <v>40</v>
      </c>
      <c r="C921" s="44" t="s">
        <v>73</v>
      </c>
      <c r="D921" s="426"/>
      <c r="E921" s="426" t="s">
        <v>75</v>
      </c>
      <c r="F921" s="44" t="s">
        <v>2070</v>
      </c>
      <c r="G921" s="426" t="s">
        <v>184</v>
      </c>
      <c r="H921" s="426">
        <v>194.39855</v>
      </c>
      <c r="I921" s="426">
        <v>1</v>
      </c>
      <c r="J921" s="426">
        <v>194.39855</v>
      </c>
      <c r="K921" s="426">
        <v>194.39855</v>
      </c>
      <c r="L921" s="426">
        <v>1</v>
      </c>
      <c r="M921" s="426">
        <v>194.39855</v>
      </c>
      <c r="N921" s="6" t="s">
        <v>1911</v>
      </c>
      <c r="O921" s="427">
        <v>45708</v>
      </c>
      <c r="P921" s="33" t="str">
        <f>HYPERLINK("https://my.zakupivli.pro/remote/dispatcher/state_purchase_view/57612514", "UA-2025-02-20-010663-a")</f>
        <v>UA-2025-02-20-010663-a</v>
      </c>
      <c r="Q921" s="426">
        <v>194.39855</v>
      </c>
      <c r="R921" s="426">
        <v>1</v>
      </c>
      <c r="S921" s="426">
        <v>194.39855</v>
      </c>
      <c r="T921" s="427">
        <v>45708</v>
      </c>
      <c r="U921" s="426"/>
      <c r="V921" s="426" t="s">
        <v>59</v>
      </c>
    </row>
    <row r="922" spans="1:22" ht="46.8" x14ac:dyDescent="0.3">
      <c r="A922" s="426">
        <v>916</v>
      </c>
      <c r="B922" s="426" t="s">
        <v>21</v>
      </c>
      <c r="C922" s="44" t="s">
        <v>2069</v>
      </c>
      <c r="D922" s="426"/>
      <c r="E922" s="426" t="s">
        <v>88</v>
      </c>
      <c r="F922" s="44" t="s">
        <v>1906</v>
      </c>
      <c r="G922" s="426" t="s">
        <v>185</v>
      </c>
      <c r="H922" s="426"/>
      <c r="I922" s="426">
        <v>147</v>
      </c>
      <c r="J922" s="426">
        <v>135.73500000000001</v>
      </c>
      <c r="K922" s="426"/>
      <c r="L922" s="426">
        <v>147</v>
      </c>
      <c r="M922" s="426">
        <v>135.73500000000001</v>
      </c>
      <c r="N922" s="6" t="s">
        <v>1912</v>
      </c>
      <c r="O922" s="427">
        <v>45708</v>
      </c>
      <c r="P922" s="33" t="str">
        <f>HYPERLINK("https://my.zakupivli.pro/remote/dispatcher/state_purchase_view/57606569", "UA-2025-02-20-008191-a")</f>
        <v>UA-2025-02-20-008191-a</v>
      </c>
      <c r="Q922" s="426"/>
      <c r="R922" s="426">
        <v>147</v>
      </c>
      <c r="S922" s="426">
        <v>124.26</v>
      </c>
      <c r="T922" s="427">
        <v>45733</v>
      </c>
      <c r="U922" s="426"/>
      <c r="V922" s="426"/>
    </row>
    <row r="923" spans="1:22" ht="62.4" x14ac:dyDescent="0.3">
      <c r="A923" s="426">
        <v>917</v>
      </c>
      <c r="B923" s="426" t="s">
        <v>21</v>
      </c>
      <c r="C923" s="44" t="s">
        <v>2068</v>
      </c>
      <c r="D923" s="426"/>
      <c r="E923" s="426" t="s">
        <v>75</v>
      </c>
      <c r="F923" s="44" t="s">
        <v>1907</v>
      </c>
      <c r="G923" s="426" t="s">
        <v>185</v>
      </c>
      <c r="H923" s="426"/>
      <c r="I923" s="426">
        <v>12</v>
      </c>
      <c r="J923" s="426">
        <v>66.396000000000001</v>
      </c>
      <c r="K923" s="426"/>
      <c r="L923" s="426">
        <v>12</v>
      </c>
      <c r="M923" s="426">
        <v>66.396000000000001</v>
      </c>
      <c r="N923" s="6" t="s">
        <v>1913</v>
      </c>
      <c r="O923" s="427">
        <v>45708</v>
      </c>
      <c r="P923" s="33" t="str">
        <f>HYPERLINK("https://my.zakupivli.pro/remote/dispatcher/state_purchase_view/57603945", "UA-2025-02-20-007017-a")</f>
        <v>UA-2025-02-20-007017-a</v>
      </c>
      <c r="Q923" s="426"/>
      <c r="R923" s="447">
        <v>12</v>
      </c>
      <c r="S923" s="447">
        <v>66.396000000000001</v>
      </c>
      <c r="T923" s="446">
        <v>45708</v>
      </c>
      <c r="U923" s="426"/>
      <c r="V923" s="447" t="s">
        <v>59</v>
      </c>
    </row>
    <row r="924" spans="1:22" ht="46.8" x14ac:dyDescent="0.3">
      <c r="A924" s="426">
        <v>918</v>
      </c>
      <c r="B924" s="426" t="s">
        <v>21</v>
      </c>
      <c r="C924" s="44" t="s">
        <v>2067</v>
      </c>
      <c r="D924" s="426"/>
      <c r="E924" s="426" t="s">
        <v>88</v>
      </c>
      <c r="F924" s="44" t="s">
        <v>1908</v>
      </c>
      <c r="G924" s="426" t="s">
        <v>186</v>
      </c>
      <c r="H924" s="426"/>
      <c r="I924" s="426">
        <v>6</v>
      </c>
      <c r="J924" s="426">
        <v>4237.9769999999999</v>
      </c>
      <c r="K924" s="426"/>
      <c r="L924" s="426">
        <v>6</v>
      </c>
      <c r="M924" s="426">
        <v>4237.9769999999999</v>
      </c>
      <c r="N924" s="6" t="s">
        <v>1914</v>
      </c>
      <c r="O924" s="427">
        <v>45708</v>
      </c>
      <c r="P924" s="33" t="str">
        <f>HYPERLINK("https://my.zakupivli.pro/remote/dispatcher/state_purchase_view/57593579", "UA-2025-02-20-002410-a")</f>
        <v>UA-2025-02-20-002410-a</v>
      </c>
      <c r="Q924" s="426"/>
      <c r="R924" s="426">
        <v>6</v>
      </c>
      <c r="S924" s="426">
        <v>4237.9279999999999</v>
      </c>
      <c r="T924" s="427">
        <v>45726</v>
      </c>
      <c r="U924" s="426"/>
      <c r="V924" s="426"/>
    </row>
    <row r="925" spans="1:22" ht="46.8" x14ac:dyDescent="0.3">
      <c r="A925" s="426">
        <v>919</v>
      </c>
      <c r="B925" s="426" t="s">
        <v>21</v>
      </c>
      <c r="C925" s="44" t="s">
        <v>2067</v>
      </c>
      <c r="D925" s="426"/>
      <c r="E925" s="426" t="s">
        <v>88</v>
      </c>
      <c r="F925" s="44" t="s">
        <v>1909</v>
      </c>
      <c r="G925" s="426" t="s">
        <v>186</v>
      </c>
      <c r="H925" s="426"/>
      <c r="I925" s="426">
        <v>2</v>
      </c>
      <c r="J925" s="119">
        <v>2549.4</v>
      </c>
      <c r="K925" s="426"/>
      <c r="L925" s="426">
        <v>2</v>
      </c>
      <c r="M925" s="119">
        <v>2549.4</v>
      </c>
      <c r="N925" s="6" t="s">
        <v>1915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2</v>
      </c>
      <c r="S925" s="119">
        <v>2549.4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1910</v>
      </c>
      <c r="D926" s="426"/>
      <c r="E926" s="426" t="s">
        <v>75</v>
      </c>
      <c r="F926" s="44" t="s">
        <v>2066</v>
      </c>
      <c r="G926" s="426" t="s">
        <v>186</v>
      </c>
      <c r="H926" s="426"/>
      <c r="I926" s="426">
        <v>6</v>
      </c>
      <c r="J926" s="426">
        <v>258.69400000000002</v>
      </c>
      <c r="K926" s="426"/>
      <c r="L926" s="426">
        <v>6</v>
      </c>
      <c r="M926" s="426">
        <v>258.69400000000002</v>
      </c>
      <c r="N926" s="6" t="s">
        <v>1916</v>
      </c>
      <c r="O926" s="427">
        <v>45708</v>
      </c>
      <c r="P926" s="33" t="str">
        <f>HYPERLINK("https://my.zakupivli.pro/remote/dispatcher/state_purchase_view/57590825", "UA-2025-02-20-001195-a")</f>
        <v>UA-2025-02-20-001195-a</v>
      </c>
      <c r="Q926" s="426"/>
      <c r="R926" s="426">
        <v>6</v>
      </c>
      <c r="S926" s="426">
        <v>258.69400000000002</v>
      </c>
      <c r="T926" s="427">
        <v>45727</v>
      </c>
      <c r="U926" s="426"/>
      <c r="V926" s="426"/>
    </row>
    <row r="927" spans="1:22" ht="62.4" x14ac:dyDescent="0.3">
      <c r="A927" s="426">
        <v>921</v>
      </c>
      <c r="B927" s="426" t="s">
        <v>40</v>
      </c>
      <c r="C927" s="44" t="s">
        <v>73</v>
      </c>
      <c r="D927" s="426"/>
      <c r="E927" s="426" t="s">
        <v>75</v>
      </c>
      <c r="F927" s="225" t="s">
        <v>1917</v>
      </c>
      <c r="G927" s="426" t="s">
        <v>184</v>
      </c>
      <c r="H927" s="426">
        <v>664.80475000000001</v>
      </c>
      <c r="I927" s="426">
        <v>1</v>
      </c>
      <c r="J927" s="426">
        <v>664.80475000000001</v>
      </c>
      <c r="K927" s="426">
        <v>664.80475000000001</v>
      </c>
      <c r="L927" s="426">
        <v>1</v>
      </c>
      <c r="M927" s="426">
        <v>664.80475000000001</v>
      </c>
      <c r="N927" s="6" t="s">
        <v>1920</v>
      </c>
      <c r="O927" s="427">
        <v>45708</v>
      </c>
      <c r="P927" s="33" t="str">
        <f>HYPERLINK("https://my.zakupivli.pro/remote/dispatcher/state_purchase_view/57640739", "UA-2025-02-21-009763-a")</f>
        <v>UA-2025-02-21-009763-a</v>
      </c>
      <c r="Q927" s="426">
        <v>664.80475000000001</v>
      </c>
      <c r="R927" s="426">
        <v>1</v>
      </c>
      <c r="S927" s="426">
        <v>664.80475000000001</v>
      </c>
      <c r="T927" s="446">
        <v>45708</v>
      </c>
      <c r="U927" s="426"/>
      <c r="V927" s="426" t="s">
        <v>59</v>
      </c>
    </row>
    <row r="928" spans="1:22" ht="46.8" x14ac:dyDescent="0.3">
      <c r="A928" s="426">
        <v>922</v>
      </c>
      <c r="B928" s="426" t="s">
        <v>21</v>
      </c>
      <c r="C928" s="44" t="s">
        <v>2065</v>
      </c>
      <c r="D928" s="426"/>
      <c r="E928" s="426" t="s">
        <v>75</v>
      </c>
      <c r="F928" s="44" t="s">
        <v>1918</v>
      </c>
      <c r="G928" s="426" t="s">
        <v>185</v>
      </c>
      <c r="H928" s="426"/>
      <c r="I928" s="426">
        <v>145</v>
      </c>
      <c r="J928" s="426">
        <v>792.36266000000001</v>
      </c>
      <c r="K928" s="426"/>
      <c r="L928" s="426">
        <v>145</v>
      </c>
      <c r="M928" s="426">
        <v>792.36266000000001</v>
      </c>
      <c r="N928" s="6" t="s">
        <v>1921</v>
      </c>
      <c r="O928" s="427">
        <v>45709</v>
      </c>
      <c r="P928" s="33" t="str">
        <f>HYPERLINK("https://my.zakupivli.pro/remote/dispatcher/state_purchase_view/57638292", "UA-2025-02-21-008660-a")</f>
        <v>UA-2025-02-21-008660-a</v>
      </c>
      <c r="Q928" s="426"/>
      <c r="R928" s="426">
        <v>145</v>
      </c>
      <c r="S928" s="426">
        <v>606.63800000000003</v>
      </c>
      <c r="T928" s="427">
        <v>45733</v>
      </c>
      <c r="U928" s="426"/>
      <c r="V928" s="426"/>
    </row>
    <row r="929" spans="1:22" ht="62.4" x14ac:dyDescent="0.3">
      <c r="A929" s="426">
        <v>923</v>
      </c>
      <c r="B929" s="426" t="s">
        <v>40</v>
      </c>
      <c r="C929" s="44" t="s">
        <v>73</v>
      </c>
      <c r="D929" s="426"/>
      <c r="E929" s="426" t="s">
        <v>75</v>
      </c>
      <c r="F929" s="44" t="s">
        <v>2064</v>
      </c>
      <c r="G929" s="426" t="s">
        <v>184</v>
      </c>
      <c r="H929" s="119">
        <v>450</v>
      </c>
      <c r="I929" s="426">
        <v>1</v>
      </c>
      <c r="J929" s="119">
        <v>450</v>
      </c>
      <c r="K929" s="119">
        <v>450</v>
      </c>
      <c r="L929" s="426">
        <v>1</v>
      </c>
      <c r="M929" s="119">
        <v>450</v>
      </c>
      <c r="N929" s="6" t="s">
        <v>1922</v>
      </c>
      <c r="O929" s="427">
        <v>45708</v>
      </c>
      <c r="P929" s="33" t="str">
        <f>HYPERLINK("https://my.zakupivli.pro/remote/dispatcher/state_purchase_view/57623304", "UA-2025-02-21-001879-a")</f>
        <v>UA-2025-02-21-001879-a</v>
      </c>
      <c r="Q929" s="119">
        <v>450</v>
      </c>
      <c r="R929" s="426">
        <v>1</v>
      </c>
      <c r="S929" s="119">
        <v>450</v>
      </c>
      <c r="T929" s="427">
        <v>45708</v>
      </c>
      <c r="U929" s="426"/>
      <c r="V929" s="426" t="s">
        <v>59</v>
      </c>
    </row>
    <row r="930" spans="1:22" ht="62.4" x14ac:dyDescent="0.3">
      <c r="A930" s="426">
        <v>924</v>
      </c>
      <c r="B930" s="426" t="s">
        <v>21</v>
      </c>
      <c r="C930" s="44" t="s">
        <v>2058</v>
      </c>
      <c r="D930" s="426"/>
      <c r="E930" s="426" t="s">
        <v>75</v>
      </c>
      <c r="F930" s="225" t="s">
        <v>1919</v>
      </c>
      <c r="G930" s="426" t="s">
        <v>186</v>
      </c>
      <c r="H930" s="426"/>
      <c r="I930" s="426">
        <v>32</v>
      </c>
      <c r="J930" s="426">
        <v>66.435199999999995</v>
      </c>
      <c r="K930" s="426"/>
      <c r="L930" s="426">
        <v>32</v>
      </c>
      <c r="M930" s="426">
        <v>66.435199999999995</v>
      </c>
      <c r="N930" s="6" t="s">
        <v>1923</v>
      </c>
      <c r="O930" s="427">
        <v>45708</v>
      </c>
      <c r="P930" s="33" t="str">
        <f>HYPERLINK("https://my.zakupivli.pro/remote/dispatcher/state_purchase_view/57623075", "UA-2025-02-21-001736-a")</f>
        <v>UA-2025-02-21-001736-a</v>
      </c>
      <c r="Q930" s="426"/>
      <c r="R930" s="426">
        <v>32</v>
      </c>
      <c r="S930" s="426">
        <v>66.435199999999995</v>
      </c>
      <c r="T930" s="427">
        <v>45708</v>
      </c>
      <c r="U930" s="426"/>
      <c r="V930" s="426" t="s">
        <v>59</v>
      </c>
    </row>
    <row r="931" spans="1:22" ht="93.6" x14ac:dyDescent="0.3">
      <c r="A931" s="426">
        <v>925</v>
      </c>
      <c r="B931" s="426" t="s">
        <v>21</v>
      </c>
      <c r="C931" s="44" t="s">
        <v>183</v>
      </c>
      <c r="D931" s="426"/>
      <c r="E931" s="426" t="s">
        <v>88</v>
      </c>
      <c r="F931" s="44" t="s">
        <v>2063</v>
      </c>
      <c r="G931" s="426" t="s">
        <v>186</v>
      </c>
      <c r="H931" s="426"/>
      <c r="I931" s="426">
        <v>3</v>
      </c>
      <c r="J931" s="119">
        <v>2351</v>
      </c>
      <c r="K931" s="426"/>
      <c r="L931" s="426">
        <v>3</v>
      </c>
      <c r="M931" s="119">
        <v>2351</v>
      </c>
      <c r="N931" s="6" t="s">
        <v>1925</v>
      </c>
      <c r="O931" s="427">
        <v>45713</v>
      </c>
      <c r="P931" s="33" t="str">
        <f>HYPERLINK("https://my.zakupivli.pro/remote/dispatcher/state_purchase_view/57711359", "UA-2025-02-25-013333-a")</f>
        <v>UA-2025-02-25-013333-a</v>
      </c>
      <c r="Q931" s="426"/>
      <c r="R931" s="426">
        <v>3</v>
      </c>
      <c r="S931" s="119">
        <v>2351</v>
      </c>
      <c r="T931" s="427">
        <v>45713</v>
      </c>
      <c r="U931" s="426"/>
      <c r="V931" s="426" t="s">
        <v>59</v>
      </c>
    </row>
    <row r="932" spans="1:22" ht="62.4" x14ac:dyDescent="0.3">
      <c r="A932" s="426">
        <v>926</v>
      </c>
      <c r="B932" s="426" t="s">
        <v>21</v>
      </c>
      <c r="C932" s="44" t="s">
        <v>2062</v>
      </c>
      <c r="D932" s="426"/>
      <c r="E932" s="426" t="s">
        <v>75</v>
      </c>
      <c r="F932" s="44" t="s">
        <v>1924</v>
      </c>
      <c r="G932" s="426" t="s">
        <v>185</v>
      </c>
      <c r="H932" s="119">
        <v>75</v>
      </c>
      <c r="I932" s="426">
        <v>1</v>
      </c>
      <c r="J932" s="119">
        <v>75</v>
      </c>
      <c r="K932" s="119">
        <v>75</v>
      </c>
      <c r="L932" s="426">
        <v>1</v>
      </c>
      <c r="M932" s="119">
        <v>75</v>
      </c>
      <c r="N932" s="6" t="s">
        <v>1926</v>
      </c>
      <c r="O932" s="427">
        <v>45713</v>
      </c>
      <c r="P932" s="33" t="str">
        <f>HYPERLINK("https://my.zakupivli.pro/remote/dispatcher/state_purchase_view/57700470", "UA-2025-02-25-008377-a")</f>
        <v>UA-2025-02-25-008377-a</v>
      </c>
      <c r="Q932" s="119">
        <v>75</v>
      </c>
      <c r="R932" s="426">
        <v>1</v>
      </c>
      <c r="S932" s="119">
        <v>75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40</v>
      </c>
      <c r="C933" s="44" t="s">
        <v>541</v>
      </c>
      <c r="D933" s="426"/>
      <c r="E933" s="426" t="s">
        <v>75</v>
      </c>
      <c r="F933" s="44" t="s">
        <v>1891</v>
      </c>
      <c r="G933" s="426" t="s">
        <v>184</v>
      </c>
      <c r="H933" s="426">
        <v>709.93458999999996</v>
      </c>
      <c r="I933" s="426">
        <v>1</v>
      </c>
      <c r="J933" s="426">
        <v>709.93458999999996</v>
      </c>
      <c r="K933" s="426">
        <v>709.93458999999996</v>
      </c>
      <c r="L933" s="426">
        <v>1</v>
      </c>
      <c r="M933" s="426">
        <v>709.93458999999996</v>
      </c>
      <c r="N933" s="6" t="s">
        <v>1927</v>
      </c>
      <c r="O933" s="427">
        <v>45714</v>
      </c>
      <c r="P933" s="33" t="str">
        <f>HYPERLINK("https://my.zakupivli.pro/remote/dispatcher/state_purchase_view/57741352", "UA-2025-02-26-012076-a")</f>
        <v>UA-2025-02-26-012076-a</v>
      </c>
      <c r="Q933" s="426">
        <v>709.93458999999996</v>
      </c>
      <c r="R933" s="426">
        <v>1</v>
      </c>
      <c r="S933" s="426">
        <v>709.93458999999996</v>
      </c>
      <c r="T933" s="427">
        <v>45714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2061</v>
      </c>
      <c r="G934" s="426" t="s">
        <v>184</v>
      </c>
      <c r="H934" s="426">
        <v>744.37929999999994</v>
      </c>
      <c r="I934" s="426">
        <v>1</v>
      </c>
      <c r="J934" s="426">
        <v>744.37929999999994</v>
      </c>
      <c r="K934" s="426">
        <v>744.37929999999994</v>
      </c>
      <c r="L934" s="426">
        <v>1</v>
      </c>
      <c r="M934" s="426">
        <v>744.37929999999994</v>
      </c>
      <c r="N934" s="6" t="s">
        <v>1928</v>
      </c>
      <c r="O934" s="427">
        <v>45714</v>
      </c>
      <c r="P934" s="33" t="str">
        <f>HYPERLINK("https://my.zakupivli.pro/remote/dispatcher/state_purchase_view/57739836", "UA-2025-02-26-011456-a")</f>
        <v>UA-2025-02-26-011456-a</v>
      </c>
      <c r="Q934" s="426">
        <v>744.37929999999994</v>
      </c>
      <c r="R934" s="426">
        <v>1</v>
      </c>
      <c r="S934" s="426">
        <v>744.37929999999994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2061</v>
      </c>
      <c r="G935" s="426" t="s">
        <v>184</v>
      </c>
      <c r="H935" s="426">
        <v>687.91728999999998</v>
      </c>
      <c r="I935" s="426">
        <v>1</v>
      </c>
      <c r="J935" s="426">
        <v>687.91728999999998</v>
      </c>
      <c r="K935" s="426">
        <v>687.91728999999998</v>
      </c>
      <c r="L935" s="426">
        <v>1</v>
      </c>
      <c r="M935" s="426">
        <v>687.91728999999998</v>
      </c>
      <c r="N935" s="6" t="s">
        <v>1929</v>
      </c>
      <c r="O935" s="427">
        <v>45714</v>
      </c>
      <c r="P935" s="33" t="str">
        <f>HYPERLINK("https://my.zakupivli.pro/remote/dispatcher/state_purchase_view/57738530", "UA-2025-02-26-010814-a")</f>
        <v>UA-2025-02-26-010814-a</v>
      </c>
      <c r="Q935" s="426">
        <v>687.91728999999998</v>
      </c>
      <c r="R935" s="426">
        <v>1</v>
      </c>
      <c r="S935" s="426">
        <v>687.91728999999998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73</v>
      </c>
      <c r="D936" s="426"/>
      <c r="E936" s="426" t="s">
        <v>75</v>
      </c>
      <c r="F936" s="44" t="s">
        <v>1917</v>
      </c>
      <c r="G936" s="426" t="s">
        <v>184</v>
      </c>
      <c r="H936" s="426">
        <v>830.32794999999999</v>
      </c>
      <c r="I936" s="426">
        <v>1</v>
      </c>
      <c r="J936" s="426">
        <v>830.32794999999999</v>
      </c>
      <c r="K936" s="426">
        <v>830.32794999999999</v>
      </c>
      <c r="L936" s="426">
        <v>1</v>
      </c>
      <c r="M936" s="426">
        <v>830.32794999999999</v>
      </c>
      <c r="N936" s="6" t="s">
        <v>1930</v>
      </c>
      <c r="O936" s="427">
        <v>45714</v>
      </c>
      <c r="P936" s="33" t="str">
        <f>HYPERLINK("https://my.zakupivli.pro/remote/dispatcher/state_purchase_view/57734768", "UA-2025-02-26-009008-a")</f>
        <v>UA-2025-02-26-009008-a</v>
      </c>
      <c r="Q936" s="426">
        <v>830.32794999999999</v>
      </c>
      <c r="R936" s="426">
        <v>1</v>
      </c>
      <c r="S936" s="426">
        <v>830.32794999999999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2059</v>
      </c>
      <c r="G937" s="426" t="s">
        <v>184</v>
      </c>
      <c r="H937" s="426">
        <v>691.48784999999998</v>
      </c>
      <c r="I937" s="426">
        <v>1</v>
      </c>
      <c r="J937" s="426">
        <v>691.48784999999998</v>
      </c>
      <c r="K937" s="426">
        <v>691.48784999999998</v>
      </c>
      <c r="L937" s="426">
        <v>1</v>
      </c>
      <c r="M937" s="426">
        <v>691.48784999999998</v>
      </c>
      <c r="N937" s="6" t="s">
        <v>1931</v>
      </c>
      <c r="O937" s="427">
        <v>45714</v>
      </c>
      <c r="P937" s="33" t="str">
        <f>HYPERLINK("https://my.zakupivli.pro/remote/dispatcher/state_purchase_view/57734245", "UA-2025-02-26-008765-a")</f>
        <v>UA-2025-02-26-008765-a</v>
      </c>
      <c r="Q937" s="426">
        <v>691.48784999999998</v>
      </c>
      <c r="R937" s="426">
        <v>1</v>
      </c>
      <c r="S937" s="426">
        <v>691.48784999999998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31" t="s">
        <v>884</v>
      </c>
      <c r="D938" s="426"/>
      <c r="E938" s="426" t="s">
        <v>20</v>
      </c>
      <c r="F938" s="44" t="s">
        <v>2060</v>
      </c>
      <c r="G938" s="426" t="s">
        <v>184</v>
      </c>
      <c r="H938" s="426">
        <v>120.94149</v>
      </c>
      <c r="I938" s="426">
        <v>1</v>
      </c>
      <c r="J938" s="426">
        <v>120.94149</v>
      </c>
      <c r="K938" s="426">
        <v>120.94149</v>
      </c>
      <c r="L938" s="426">
        <v>1</v>
      </c>
      <c r="M938" s="426">
        <v>120.94149</v>
      </c>
      <c r="N938" s="6" t="s">
        <v>1932</v>
      </c>
      <c r="O938" s="427">
        <v>45714</v>
      </c>
      <c r="P938" s="33" t="str">
        <f>HYPERLINK("https://my.zakupivli.pro/remote/dispatcher/state_purchase_view/57729054", "UA-2025-02-26-006375-a")</f>
        <v>UA-2025-02-26-006375-a</v>
      </c>
      <c r="Q938" s="426">
        <v>120.94149</v>
      </c>
      <c r="R938" s="426">
        <v>1</v>
      </c>
      <c r="S938" s="426">
        <v>120.94149</v>
      </c>
      <c r="T938" s="427">
        <v>45714</v>
      </c>
      <c r="U938" s="426"/>
      <c r="V938" s="426" t="s">
        <v>59</v>
      </c>
    </row>
    <row r="939" spans="1:22" ht="93.6" x14ac:dyDescent="0.3">
      <c r="A939" s="426">
        <v>933</v>
      </c>
      <c r="B939" s="426" t="s">
        <v>40</v>
      </c>
      <c r="C939" s="44" t="s">
        <v>2038</v>
      </c>
      <c r="D939" s="426"/>
      <c r="E939" s="426" t="s">
        <v>88</v>
      </c>
      <c r="F939" s="44" t="s">
        <v>1933</v>
      </c>
      <c r="G939" s="426" t="s">
        <v>184</v>
      </c>
      <c r="H939" s="426">
        <v>44569.936150000001</v>
      </c>
      <c r="I939" s="426">
        <v>1</v>
      </c>
      <c r="J939" s="426">
        <v>44569.936150000001</v>
      </c>
      <c r="K939" s="426">
        <v>44569.936150000001</v>
      </c>
      <c r="L939" s="426">
        <v>1</v>
      </c>
      <c r="M939" s="426">
        <v>44569.936150000001</v>
      </c>
      <c r="N939" s="6" t="s">
        <v>1935</v>
      </c>
      <c r="O939" s="427">
        <v>45718</v>
      </c>
      <c r="P939" s="432" t="str">
        <f>HYPERLINK("https://my.zakupivli.pro/remote/dispatcher/state_purchase_view/57767467", "UA-2025-02-27-009761-a")</f>
        <v>UA-2025-02-27-009761-a</v>
      </c>
      <c r="Q939" s="470">
        <v>44563.269160000003</v>
      </c>
      <c r="R939" s="470">
        <v>1</v>
      </c>
      <c r="S939" s="470">
        <v>44563.269160000003</v>
      </c>
      <c r="T939" s="427">
        <v>45763</v>
      </c>
      <c r="U939" s="426"/>
      <c r="V939" s="426"/>
    </row>
    <row r="940" spans="1:22" ht="62.4" x14ac:dyDescent="0.3">
      <c r="A940" s="426">
        <v>934</v>
      </c>
      <c r="B940" s="426" t="s">
        <v>40</v>
      </c>
      <c r="C940" s="44" t="s">
        <v>2038</v>
      </c>
      <c r="D940" s="426"/>
      <c r="E940" s="426" t="s">
        <v>88</v>
      </c>
      <c r="F940" s="44" t="s">
        <v>1934</v>
      </c>
      <c r="G940" s="426" t="s">
        <v>184</v>
      </c>
      <c r="H940" s="426">
        <v>24737.839540000001</v>
      </c>
      <c r="I940" s="426">
        <v>1</v>
      </c>
      <c r="J940" s="426">
        <v>24737.839540000001</v>
      </c>
      <c r="K940" s="426">
        <v>24737.839540000001</v>
      </c>
      <c r="L940" s="426">
        <v>1</v>
      </c>
      <c r="M940" s="426">
        <v>24737.839540000001</v>
      </c>
      <c r="N940" s="6" t="s">
        <v>1936</v>
      </c>
      <c r="O940" s="427">
        <v>45718</v>
      </c>
      <c r="P940" s="33" t="str">
        <f>HYPERLINK("https://my.zakupivli.pro/remote/dispatcher/state_purchase_view/57746790", "UA-2025-02-27-000432-a")</f>
        <v>UA-2025-02-27-000432-a</v>
      </c>
      <c r="Q940" s="470">
        <v>24731.150079999999</v>
      </c>
      <c r="R940" s="470">
        <v>1</v>
      </c>
      <c r="S940" s="470">
        <v>24731.150079999999</v>
      </c>
      <c r="T940" s="471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73</v>
      </c>
      <c r="D941" s="426"/>
      <c r="E941" s="426" t="s">
        <v>75</v>
      </c>
      <c r="F941" s="44" t="s">
        <v>2059</v>
      </c>
      <c r="G941" s="426" t="s">
        <v>184</v>
      </c>
      <c r="H941" s="426">
        <v>429.74119999999999</v>
      </c>
      <c r="I941" s="426">
        <v>1</v>
      </c>
      <c r="J941" s="426">
        <v>429.74119999999999</v>
      </c>
      <c r="K941" s="426">
        <v>429.74119999999999</v>
      </c>
      <c r="L941" s="426">
        <v>1</v>
      </c>
      <c r="M941" s="426">
        <v>429.74119999999999</v>
      </c>
      <c r="N941" s="6" t="s">
        <v>1937</v>
      </c>
      <c r="O941" s="427">
        <v>45719</v>
      </c>
      <c r="P941" s="33" t="str">
        <f>HYPERLINK("https://my.zakupivli.pro/remote/dispatcher/state_purchase_view/57827963", "UA-2025-03-03-010821-a")</f>
        <v>UA-2025-03-03-010821-a</v>
      </c>
      <c r="Q941" s="426">
        <v>429.74119999999999</v>
      </c>
      <c r="R941" s="426">
        <v>1</v>
      </c>
      <c r="S941" s="426">
        <v>429.74119999999999</v>
      </c>
      <c r="T941" s="427">
        <v>45719</v>
      </c>
      <c r="U941" s="426"/>
      <c r="V941" s="426" t="s">
        <v>59</v>
      </c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1917</v>
      </c>
      <c r="G942" s="426" t="s">
        <v>184</v>
      </c>
      <c r="H942" s="426">
        <v>406.09300000000002</v>
      </c>
      <c r="I942" s="426">
        <v>1</v>
      </c>
      <c r="J942" s="426">
        <v>406.09300000000002</v>
      </c>
      <c r="K942" s="426">
        <v>406.09300000000002</v>
      </c>
      <c r="L942" s="426">
        <v>1</v>
      </c>
      <c r="M942" s="426">
        <v>406.09300000000002</v>
      </c>
      <c r="N942" s="6" t="s">
        <v>1938</v>
      </c>
      <c r="O942" s="427">
        <v>45719</v>
      </c>
      <c r="P942" s="33" t="str">
        <f>HYPERLINK("https://my.zakupivli.pro/remote/dispatcher/state_purchase_view/57827098", "UA-2025-03-03-010382-a")</f>
        <v>UA-2025-03-03-010382-a</v>
      </c>
      <c r="Q942" s="426">
        <v>406.09300000000002</v>
      </c>
      <c r="R942" s="426">
        <v>1</v>
      </c>
      <c r="S942" s="426">
        <v>406.09300000000002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1917</v>
      </c>
      <c r="G943" s="426" t="s">
        <v>184</v>
      </c>
      <c r="H943" s="426">
        <v>508.27719999999999</v>
      </c>
      <c r="I943" s="426">
        <v>1</v>
      </c>
      <c r="J943" s="426">
        <v>508.27719999999999</v>
      </c>
      <c r="K943" s="426">
        <v>508.27719999999999</v>
      </c>
      <c r="L943" s="426">
        <v>1</v>
      </c>
      <c r="M943" s="426">
        <v>508.27719999999999</v>
      </c>
      <c r="N943" s="6" t="s">
        <v>1939</v>
      </c>
      <c r="O943" s="427">
        <v>45720</v>
      </c>
      <c r="P943" s="33" t="str">
        <f>HYPERLINK("https://my.zakupivli.pro/remote/dispatcher/state_purchase_view/57859720", "UA-2025-03-04-011644-a")</f>
        <v>UA-2025-03-04-011644-a</v>
      </c>
      <c r="Q943" s="426">
        <v>508.27719999999999</v>
      </c>
      <c r="R943" s="426">
        <v>1</v>
      </c>
      <c r="S943" s="426">
        <v>508.27719999999999</v>
      </c>
      <c r="T943" s="427">
        <v>45720</v>
      </c>
      <c r="U943" s="426"/>
      <c r="V943" s="426" t="s">
        <v>59</v>
      </c>
    </row>
    <row r="944" spans="1:22" ht="46.8" x14ac:dyDescent="0.3">
      <c r="A944" s="426">
        <v>938</v>
      </c>
      <c r="B944" s="426" t="s">
        <v>21</v>
      </c>
      <c r="C944" s="44" t="s">
        <v>2058</v>
      </c>
      <c r="D944" s="426"/>
      <c r="E944" s="426" t="s">
        <v>75</v>
      </c>
      <c r="F944" s="44" t="s">
        <v>1940</v>
      </c>
      <c r="G944" s="426" t="s">
        <v>186</v>
      </c>
      <c r="H944" s="426"/>
      <c r="I944" s="426">
        <v>158</v>
      </c>
      <c r="J944" s="426">
        <v>1179.8870400000001</v>
      </c>
      <c r="K944" s="426"/>
      <c r="L944" s="426">
        <v>158</v>
      </c>
      <c r="M944" s="426">
        <v>1179.8870400000001</v>
      </c>
      <c r="N944" s="6" t="s">
        <v>1941</v>
      </c>
      <c r="O944" s="427">
        <v>45721</v>
      </c>
      <c r="P944" s="122" t="str">
        <f>HYPERLINK("https://my.zakupivli.pro/remote/dispatcher/state_purchase_view/57875267", "UA-2025-03-05-003221-a")</f>
        <v>UA-2025-03-05-003221-a</v>
      </c>
      <c r="Q944" s="426"/>
      <c r="R944" s="426">
        <v>158</v>
      </c>
      <c r="S944" s="426">
        <v>1008.40833</v>
      </c>
      <c r="T944" s="427">
        <v>45742</v>
      </c>
      <c r="U944" s="426"/>
      <c r="V944" s="426"/>
    </row>
    <row r="945" spans="1:22" ht="62.4" x14ac:dyDescent="0.3">
      <c r="A945" s="426">
        <v>939</v>
      </c>
      <c r="B945" s="426" t="s">
        <v>40</v>
      </c>
      <c r="C945" s="44" t="s">
        <v>884</v>
      </c>
      <c r="D945" s="426"/>
      <c r="E945" s="426" t="s">
        <v>20</v>
      </c>
      <c r="F945" s="44" t="s">
        <v>2057</v>
      </c>
      <c r="G945" s="426" t="s">
        <v>184</v>
      </c>
      <c r="H945" s="426">
        <v>91.733549999999994</v>
      </c>
      <c r="I945" s="426">
        <v>1</v>
      </c>
      <c r="J945" s="426">
        <v>91.733549999999994</v>
      </c>
      <c r="K945" s="426">
        <v>91.733549999999994</v>
      </c>
      <c r="L945" s="426">
        <v>1</v>
      </c>
      <c r="M945" s="426">
        <v>91.733549999999994</v>
      </c>
      <c r="N945" s="6" t="s">
        <v>1942</v>
      </c>
      <c r="O945" s="427">
        <v>45721</v>
      </c>
      <c r="P945" s="122" t="str">
        <f>HYPERLINK("https://my.zakupivli.pro/remote/dispatcher/state_purchase_view/57873346", "UA-2025-03-05-002451-a")</f>
        <v>UA-2025-03-05-002451-a</v>
      </c>
      <c r="Q945" s="426">
        <v>91.733549999999994</v>
      </c>
      <c r="R945" s="426">
        <v>1</v>
      </c>
      <c r="S945" s="426">
        <v>91.733549999999994</v>
      </c>
      <c r="T945" s="427">
        <v>45721</v>
      </c>
      <c r="U945" s="426"/>
      <c r="V945" s="426" t="s">
        <v>59</v>
      </c>
    </row>
    <row r="946" spans="1:22" ht="62.4" x14ac:dyDescent="0.3">
      <c r="A946" s="426">
        <v>940</v>
      </c>
      <c r="B946" s="426" t="s">
        <v>21</v>
      </c>
      <c r="C946" s="44" t="s">
        <v>1943</v>
      </c>
      <c r="D946" s="426"/>
      <c r="E946" s="426" t="s">
        <v>75</v>
      </c>
      <c r="F946" s="44" t="s">
        <v>2056</v>
      </c>
      <c r="G946" s="426" t="s">
        <v>185</v>
      </c>
      <c r="H946" s="426"/>
      <c r="I946" s="426">
        <v>34</v>
      </c>
      <c r="J946" s="426">
        <v>428.90600000000001</v>
      </c>
      <c r="K946" s="426"/>
      <c r="L946" s="429">
        <v>34</v>
      </c>
      <c r="M946" s="429">
        <v>428.90600000000001</v>
      </c>
      <c r="N946" s="6" t="s">
        <v>1945</v>
      </c>
      <c r="O946" s="427">
        <v>45722</v>
      </c>
      <c r="P946" s="33" t="str">
        <f>HYPERLINK("https://my.zakupivli.pro/remote/dispatcher/state_purchase_view/57931528", "UA-2025-03-06-012902-a")</f>
        <v>UA-2025-03-06-012902-a</v>
      </c>
      <c r="Q946" s="426"/>
      <c r="R946" s="426"/>
      <c r="S946" s="426"/>
      <c r="T946" s="427"/>
      <c r="U946" s="426" t="s">
        <v>1820</v>
      </c>
      <c r="V946" s="426"/>
    </row>
    <row r="947" spans="1:22" ht="62.4" x14ac:dyDescent="0.3">
      <c r="A947" s="426">
        <v>941</v>
      </c>
      <c r="B947" s="450" t="s">
        <v>21</v>
      </c>
      <c r="C947" s="456" t="s">
        <v>1944</v>
      </c>
      <c r="D947" s="450"/>
      <c r="E947" s="450" t="s">
        <v>75</v>
      </c>
      <c r="F947" s="456" t="s">
        <v>2055</v>
      </c>
      <c r="G947" s="426" t="s">
        <v>186</v>
      </c>
      <c r="H947" s="426"/>
      <c r="I947" s="426">
        <v>8</v>
      </c>
      <c r="J947" s="426">
        <v>98.179000000000002</v>
      </c>
      <c r="K947" s="426"/>
      <c r="L947" s="429">
        <v>8</v>
      </c>
      <c r="M947" s="429">
        <v>98.179000000000002</v>
      </c>
      <c r="N947" s="6" t="s">
        <v>1946</v>
      </c>
      <c r="O947" s="430">
        <v>45722</v>
      </c>
      <c r="P947" s="33" t="str">
        <f>HYPERLINK("https://my.zakupivli.pro/remote/dispatcher/state_purchase_view/57925883", "UA-2025-03-06-010281-a")</f>
        <v>UA-2025-03-06-010281-a</v>
      </c>
      <c r="Q947" s="426"/>
      <c r="R947" s="429">
        <v>8</v>
      </c>
      <c r="S947" s="429">
        <v>98.179000000000002</v>
      </c>
      <c r="T947" s="430">
        <v>45721</v>
      </c>
      <c r="U947" s="426"/>
      <c r="V947" s="429" t="s">
        <v>59</v>
      </c>
    </row>
    <row r="948" spans="1:22" ht="62.4" x14ac:dyDescent="0.3">
      <c r="A948" s="426">
        <v>942</v>
      </c>
      <c r="B948" s="426" t="s">
        <v>40</v>
      </c>
      <c r="C948" s="44" t="s">
        <v>2038</v>
      </c>
      <c r="D948" s="426"/>
      <c r="E948" s="426" t="s">
        <v>20</v>
      </c>
      <c r="F948" s="44" t="s">
        <v>1947</v>
      </c>
      <c r="G948" s="426" t="s">
        <v>184</v>
      </c>
      <c r="H948" s="426">
        <v>218.52443</v>
      </c>
      <c r="I948" s="426">
        <v>1</v>
      </c>
      <c r="J948" s="434">
        <v>218.52443</v>
      </c>
      <c r="K948" s="434">
        <v>218.52443</v>
      </c>
      <c r="L948" s="434">
        <v>1</v>
      </c>
      <c r="M948" s="434">
        <v>218.52443</v>
      </c>
      <c r="N948" s="6" t="s">
        <v>1948</v>
      </c>
      <c r="O948" s="427">
        <v>45726</v>
      </c>
      <c r="P948" s="122" t="str">
        <f>HYPERLINK("https://my.zakupivli.pro/remote/dispatcher/state_purchase_view/57971178", "UA-2025-03-10-004948-a")</f>
        <v>UA-2025-03-10-004948-a</v>
      </c>
      <c r="Q948" s="434">
        <v>218.52443</v>
      </c>
      <c r="R948" s="434">
        <v>1</v>
      </c>
      <c r="S948" s="434">
        <v>218.52443</v>
      </c>
      <c r="T948" s="433">
        <v>45726</v>
      </c>
      <c r="U948" s="426"/>
      <c r="V948" s="434" t="s">
        <v>59</v>
      </c>
    </row>
    <row r="949" spans="1:22" ht="62.4" x14ac:dyDescent="0.3">
      <c r="A949" s="450">
        <v>943</v>
      </c>
      <c r="B949" s="450" t="s">
        <v>21</v>
      </c>
      <c r="C949" s="456" t="s">
        <v>1117</v>
      </c>
      <c r="D949" s="450"/>
      <c r="E949" s="450" t="s">
        <v>75</v>
      </c>
      <c r="F949" s="456" t="s">
        <v>2054</v>
      </c>
      <c r="G949" s="426" t="s">
        <v>186</v>
      </c>
      <c r="H949" s="426"/>
      <c r="I949" s="426">
        <v>10</v>
      </c>
      <c r="J949" s="426">
        <v>204.12375</v>
      </c>
      <c r="K949" s="426"/>
      <c r="L949" s="435">
        <v>10</v>
      </c>
      <c r="M949" s="435">
        <v>204.12375</v>
      </c>
      <c r="N949" s="6" t="s">
        <v>1951</v>
      </c>
      <c r="O949" s="427">
        <v>45729</v>
      </c>
      <c r="P949" s="33" t="str">
        <f>HYPERLINK("https://my.zakupivli.pro/remote/dispatcher/state_purchase_view/58076884", "UA-2025-03-13-009703-a")</f>
        <v>UA-2025-03-13-009703-a</v>
      </c>
      <c r="Q949" s="426"/>
      <c r="R949" s="435">
        <v>10</v>
      </c>
      <c r="S949" s="435">
        <v>204.12375</v>
      </c>
      <c r="T949" s="436">
        <v>45729</v>
      </c>
      <c r="U949" s="426"/>
      <c r="V949" s="435" t="s">
        <v>59</v>
      </c>
    </row>
    <row r="950" spans="1:22" ht="62.4" x14ac:dyDescent="0.3">
      <c r="A950" s="426">
        <v>944</v>
      </c>
      <c r="B950" s="426" t="s">
        <v>21</v>
      </c>
      <c r="C950" s="44" t="s">
        <v>2030</v>
      </c>
      <c r="D950" s="426"/>
      <c r="E950" s="435" t="s">
        <v>75</v>
      </c>
      <c r="F950" s="44" t="s">
        <v>1949</v>
      </c>
      <c r="G950" s="426" t="s">
        <v>186</v>
      </c>
      <c r="H950" s="426"/>
      <c r="I950" s="426">
        <v>45</v>
      </c>
      <c r="J950" s="426">
        <v>1308.3333299999999</v>
      </c>
      <c r="K950" s="426"/>
      <c r="L950" s="435">
        <v>45</v>
      </c>
      <c r="M950" s="435">
        <v>1308.3333299999999</v>
      </c>
      <c r="N950" s="6" t="s">
        <v>1952</v>
      </c>
      <c r="O950" s="436">
        <v>45729</v>
      </c>
      <c r="P950" s="33" t="str">
        <f>HYPERLINK("https://my.zakupivli.pro/remote/dispatcher/state_purchase_view/58072937", "UA-2025-03-13-007768-a")</f>
        <v>UA-2025-03-13-007768-a</v>
      </c>
      <c r="Q950" s="426"/>
      <c r="R950" s="426">
        <v>45</v>
      </c>
      <c r="S950" s="426">
        <v>1272.60025</v>
      </c>
      <c r="T950" s="436">
        <v>45747</v>
      </c>
      <c r="U950" s="426"/>
      <c r="V950" s="435"/>
    </row>
    <row r="951" spans="1:22" ht="62.4" x14ac:dyDescent="0.3">
      <c r="A951" s="426">
        <v>945</v>
      </c>
      <c r="B951" s="426" t="s">
        <v>40</v>
      </c>
      <c r="C951" s="44" t="s">
        <v>73</v>
      </c>
      <c r="D951" s="426"/>
      <c r="E951" s="435" t="s">
        <v>75</v>
      </c>
      <c r="F951" s="44" t="s">
        <v>2029</v>
      </c>
      <c r="G951" s="426" t="s">
        <v>184</v>
      </c>
      <c r="H951" s="426"/>
      <c r="I951" s="426">
        <v>1</v>
      </c>
      <c r="J951" s="426">
        <v>211.26647</v>
      </c>
      <c r="K951" s="426"/>
      <c r="L951" s="435">
        <v>1</v>
      </c>
      <c r="M951" s="435">
        <v>211.26647</v>
      </c>
      <c r="N951" s="6" t="s">
        <v>1953</v>
      </c>
      <c r="O951" s="436">
        <v>45729</v>
      </c>
      <c r="P951" s="33" t="str">
        <f>HYPERLINK("https://my.zakupivli.pro/remote/dispatcher/state_purchase_view/58061453", "UA-2025-03-13-002322-a")</f>
        <v>UA-2025-03-13-002322-a</v>
      </c>
      <c r="Q951" s="426"/>
      <c r="R951" s="435">
        <v>1</v>
      </c>
      <c r="S951" s="435">
        <v>211.26647</v>
      </c>
      <c r="T951" s="436">
        <v>45729</v>
      </c>
      <c r="U951" s="426"/>
      <c r="V951" s="435" t="s">
        <v>59</v>
      </c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5" t="s">
        <v>75</v>
      </c>
      <c r="F952" s="44" t="s">
        <v>2028</v>
      </c>
      <c r="G952" s="426" t="s">
        <v>184</v>
      </c>
      <c r="H952" s="426"/>
      <c r="I952" s="426">
        <v>1</v>
      </c>
      <c r="J952" s="426">
        <v>440.26853999999997</v>
      </c>
      <c r="K952" s="426"/>
      <c r="L952" s="435">
        <v>1</v>
      </c>
      <c r="M952" s="435">
        <v>440.26853999999997</v>
      </c>
      <c r="N952" s="6" t="s">
        <v>1954</v>
      </c>
      <c r="O952" s="436">
        <v>45729</v>
      </c>
      <c r="P952" s="33" t="str">
        <f>HYPERLINK("https://my.zakupivli.pro/remote/dispatcher/state_purchase_view/58060906", "UA-2025-03-13-002113-a")</f>
        <v>UA-2025-03-13-002113-a</v>
      </c>
      <c r="Q952" s="426"/>
      <c r="R952" s="435">
        <v>1</v>
      </c>
      <c r="S952" s="435">
        <v>440.26853999999997</v>
      </c>
      <c r="T952" s="436">
        <v>45729</v>
      </c>
      <c r="U952" s="426"/>
      <c r="V952" s="435" t="s">
        <v>59</v>
      </c>
    </row>
    <row r="953" spans="1:22" ht="78" x14ac:dyDescent="0.3">
      <c r="A953" s="435">
        <v>947</v>
      </c>
      <c r="B953" s="435" t="s">
        <v>40</v>
      </c>
      <c r="C953" s="44" t="s">
        <v>2021</v>
      </c>
      <c r="D953" s="435"/>
      <c r="E953" s="435" t="s">
        <v>75</v>
      </c>
      <c r="F953" s="44" t="s">
        <v>1950</v>
      </c>
      <c r="G953" s="435" t="s">
        <v>184</v>
      </c>
      <c r="H953" s="435"/>
      <c r="I953" s="435">
        <v>1</v>
      </c>
      <c r="J953" s="435">
        <v>143.95327</v>
      </c>
      <c r="K953" s="435"/>
      <c r="L953" s="435">
        <v>1</v>
      </c>
      <c r="M953" s="435">
        <v>143.95327</v>
      </c>
      <c r="N953" s="6" t="s">
        <v>1955</v>
      </c>
      <c r="O953" s="436">
        <v>45729</v>
      </c>
      <c r="P953" s="33" t="str">
        <f>HYPERLINK("https://my.zakupivli.pro/remote/dispatcher/state_purchase_view/58056297", "UA-2025-03-13-000096-a")</f>
        <v>UA-2025-03-13-000096-a</v>
      </c>
      <c r="Q953" s="435"/>
      <c r="R953" s="435">
        <v>1</v>
      </c>
      <c r="S953" s="435">
        <v>143.95327</v>
      </c>
      <c r="T953" s="436">
        <v>45729</v>
      </c>
      <c r="U953" s="435"/>
      <c r="V953" s="435" t="s">
        <v>59</v>
      </c>
    </row>
    <row r="954" spans="1:22" ht="43.2" x14ac:dyDescent="0.3">
      <c r="A954" s="435">
        <v>948</v>
      </c>
      <c r="B954" s="435" t="s">
        <v>21</v>
      </c>
      <c r="C954" s="44" t="s">
        <v>30</v>
      </c>
      <c r="D954" s="435"/>
      <c r="E954" s="435" t="s">
        <v>75</v>
      </c>
      <c r="F954" s="44" t="s">
        <v>2027</v>
      </c>
      <c r="G954" s="435" t="s">
        <v>185</v>
      </c>
      <c r="H954" s="435"/>
      <c r="I954" s="435">
        <v>160</v>
      </c>
      <c r="J954" s="435">
        <v>433.33332999999999</v>
      </c>
      <c r="K954" s="435"/>
      <c r="L954" s="435">
        <v>160</v>
      </c>
      <c r="M954" s="435">
        <v>433.33332999999999</v>
      </c>
      <c r="N954" s="6" t="s">
        <v>1958</v>
      </c>
      <c r="O954" s="436">
        <v>45730</v>
      </c>
      <c r="P954" s="33" t="str">
        <f>HYPERLINK("https://my.zakupivli.pro/remote/dispatcher/state_purchase_view/58109414", "UA-2025-03-14-009710-a")</f>
        <v>UA-2025-03-14-009710-a</v>
      </c>
      <c r="Q954" s="435"/>
      <c r="R954" s="435">
        <v>160</v>
      </c>
      <c r="S954" s="435">
        <v>333.25069999999999</v>
      </c>
      <c r="T954" s="436">
        <v>45750</v>
      </c>
      <c r="U954" s="435"/>
      <c r="V954" s="435"/>
    </row>
    <row r="955" spans="1:22" ht="62.4" x14ac:dyDescent="0.3">
      <c r="A955" s="435">
        <v>949</v>
      </c>
      <c r="B955" s="435" t="s">
        <v>21</v>
      </c>
      <c r="C955" s="44" t="s">
        <v>2026</v>
      </c>
      <c r="D955" s="435"/>
      <c r="E955" s="435" t="s">
        <v>75</v>
      </c>
      <c r="F955" s="44" t="s">
        <v>1956</v>
      </c>
      <c r="G955" s="435" t="s">
        <v>186</v>
      </c>
      <c r="H955" s="435"/>
      <c r="I955" s="435">
        <v>3</v>
      </c>
      <c r="J955" s="435">
        <v>60.97</v>
      </c>
      <c r="K955" s="435"/>
      <c r="L955" s="435">
        <v>3</v>
      </c>
      <c r="M955" s="435">
        <v>60.97</v>
      </c>
      <c r="N955" s="6" t="s">
        <v>1959</v>
      </c>
      <c r="O955" s="436">
        <v>45730</v>
      </c>
      <c r="P955" s="33" t="str">
        <f>HYPERLINK("https://my.zakupivli.pro/remote/dispatcher/state_purchase_view/58096222", "UA-2025-03-14-003738-a")</f>
        <v>UA-2025-03-14-003738-a</v>
      </c>
      <c r="Q955" s="435"/>
      <c r="R955" s="435">
        <v>3</v>
      </c>
      <c r="S955" s="435">
        <v>60.97</v>
      </c>
      <c r="T955" s="436">
        <v>45730</v>
      </c>
      <c r="U955" s="435"/>
      <c r="V955" s="435" t="s">
        <v>59</v>
      </c>
    </row>
    <row r="956" spans="1:22" ht="62.4" x14ac:dyDescent="0.3">
      <c r="A956" s="435">
        <v>950</v>
      </c>
      <c r="B956" s="435" t="s">
        <v>1150</v>
      </c>
      <c r="C956" s="44" t="s">
        <v>2025</v>
      </c>
      <c r="D956" s="435"/>
      <c r="E956" s="435" t="s">
        <v>75</v>
      </c>
      <c r="F956" s="44" t="s">
        <v>1957</v>
      </c>
      <c r="G956" s="435" t="s">
        <v>1149</v>
      </c>
      <c r="H956" s="435"/>
      <c r="I956" s="435">
        <v>1</v>
      </c>
      <c r="J956" s="119">
        <v>81</v>
      </c>
      <c r="K956" s="435"/>
      <c r="L956" s="435">
        <v>1</v>
      </c>
      <c r="M956" s="119">
        <v>81</v>
      </c>
      <c r="N956" s="6" t="s">
        <v>1960</v>
      </c>
      <c r="O956" s="436">
        <v>45730</v>
      </c>
      <c r="P956" s="33" t="str">
        <f>HYPERLINK("https://my.zakupivli.pro/remote/dispatcher/state_purchase_view/58089610", "UA-2025-03-14-000631-a")</f>
        <v>UA-2025-03-14-000631-a</v>
      </c>
      <c r="Q956" s="435"/>
      <c r="R956" s="435">
        <v>1</v>
      </c>
      <c r="S956" s="119">
        <v>81</v>
      </c>
      <c r="T956" s="436">
        <v>45730</v>
      </c>
      <c r="U956" s="435"/>
      <c r="V956" s="435" t="s">
        <v>59</v>
      </c>
    </row>
    <row r="957" spans="1:22" ht="62.4" x14ac:dyDescent="0.3">
      <c r="A957" s="435">
        <v>951</v>
      </c>
      <c r="B957" s="435" t="s">
        <v>40</v>
      </c>
      <c r="C957" s="44" t="s">
        <v>2021</v>
      </c>
      <c r="D957" s="435"/>
      <c r="E957" s="435" t="s">
        <v>20</v>
      </c>
      <c r="F957" s="44" t="s">
        <v>1961</v>
      </c>
      <c r="G957" s="435" t="s">
        <v>184</v>
      </c>
      <c r="H957" s="435">
        <v>219.46376000000001</v>
      </c>
      <c r="I957" s="435">
        <v>1</v>
      </c>
      <c r="J957" s="437">
        <v>219.46376000000001</v>
      </c>
      <c r="K957" s="437">
        <v>219.46376000000001</v>
      </c>
      <c r="L957" s="437">
        <v>1</v>
      </c>
      <c r="M957" s="437">
        <v>219.46376000000001</v>
      </c>
      <c r="N957" s="6" t="s">
        <v>1963</v>
      </c>
      <c r="O957" s="436">
        <v>45735</v>
      </c>
      <c r="P957" s="33" t="str">
        <f>HYPERLINK("https://my.zakupivli.pro/remote/dispatcher/state_purchase_view/58211662", "UA-2025-03-19-012837-a")</f>
        <v>UA-2025-03-19-012837-a</v>
      </c>
      <c r="Q957" s="437">
        <v>219.46376000000001</v>
      </c>
      <c r="R957" s="437">
        <v>1</v>
      </c>
      <c r="S957" s="437">
        <v>219.46376000000001</v>
      </c>
      <c r="T957" s="438">
        <v>45735</v>
      </c>
      <c r="U957" s="435"/>
      <c r="V957" s="437" t="s">
        <v>59</v>
      </c>
    </row>
    <row r="958" spans="1:22" ht="62.4" x14ac:dyDescent="0.3">
      <c r="A958" s="435">
        <v>952</v>
      </c>
      <c r="B958" s="435" t="s">
        <v>40</v>
      </c>
      <c r="C958" s="44" t="s">
        <v>2021</v>
      </c>
      <c r="D958" s="435"/>
      <c r="E958" s="435" t="s">
        <v>20</v>
      </c>
      <c r="F958" s="44" t="s">
        <v>1962</v>
      </c>
      <c r="G958" s="435" t="s">
        <v>184</v>
      </c>
      <c r="H958" s="435">
        <v>72.275949999999995</v>
      </c>
      <c r="I958" s="435">
        <v>1</v>
      </c>
      <c r="J958" s="437">
        <v>72.275949999999995</v>
      </c>
      <c r="K958" s="437">
        <v>72.275949999999995</v>
      </c>
      <c r="L958" s="437">
        <v>1</v>
      </c>
      <c r="M958" s="437">
        <v>72.275949999999995</v>
      </c>
      <c r="N958" s="6" t="s">
        <v>1964</v>
      </c>
      <c r="O958" s="438">
        <v>45735</v>
      </c>
      <c r="P958" s="33" t="str">
        <f>HYPERLINK("https://my.zakupivli.pro/remote/dispatcher/state_purchase_view/58211601", "UA-2025-03-19-012800-a")</f>
        <v>UA-2025-03-19-012800-a</v>
      </c>
      <c r="Q958" s="437">
        <v>72.275949999999995</v>
      </c>
      <c r="R958" s="437">
        <v>1</v>
      </c>
      <c r="S958" s="437">
        <v>72.275949999999995</v>
      </c>
      <c r="T958" s="438">
        <v>45735</v>
      </c>
      <c r="U958" s="435"/>
      <c r="V958" s="437" t="s">
        <v>59</v>
      </c>
    </row>
    <row r="959" spans="1:22" ht="62.4" x14ac:dyDescent="0.3">
      <c r="A959" s="435">
        <v>953</v>
      </c>
      <c r="B959" s="435" t="s">
        <v>21</v>
      </c>
      <c r="C959" s="44" t="s">
        <v>1943</v>
      </c>
      <c r="D959" s="435"/>
      <c r="E959" s="435" t="s">
        <v>75</v>
      </c>
      <c r="F959" s="44" t="s">
        <v>2024</v>
      </c>
      <c r="G959" s="435" t="s">
        <v>185</v>
      </c>
      <c r="H959" s="435"/>
      <c r="I959" s="435">
        <v>34</v>
      </c>
      <c r="J959" s="435">
        <v>428.90600000000001</v>
      </c>
      <c r="K959" s="435"/>
      <c r="L959" s="437">
        <v>34</v>
      </c>
      <c r="M959" s="437">
        <v>428.90600000000001</v>
      </c>
      <c r="N959" s="6" t="s">
        <v>1965</v>
      </c>
      <c r="O959" s="438">
        <v>45735</v>
      </c>
      <c r="P959" s="33" t="str">
        <f>HYPERLINK("https://my.zakupivli.pro/remote/dispatcher/state_purchase_view/58199921", "UA-2025-03-19-007714-a")</f>
        <v>UA-2025-03-19-007714-a</v>
      </c>
      <c r="Q959" s="435"/>
      <c r="R959" s="435">
        <v>34</v>
      </c>
      <c r="S959" s="435">
        <v>377.911</v>
      </c>
      <c r="T959" s="436">
        <v>45750</v>
      </c>
      <c r="U959" s="435"/>
      <c r="V959" s="435"/>
    </row>
    <row r="960" spans="1:22" ht="78" x14ac:dyDescent="0.3">
      <c r="A960" s="435">
        <v>954</v>
      </c>
      <c r="B960" s="435" t="s">
        <v>40</v>
      </c>
      <c r="C960" s="44" t="s">
        <v>2021</v>
      </c>
      <c r="D960" s="435"/>
      <c r="E960" s="435" t="s">
        <v>20</v>
      </c>
      <c r="F960" s="44" t="s">
        <v>1966</v>
      </c>
      <c r="G960" s="435" t="s">
        <v>184</v>
      </c>
      <c r="H960" s="435">
        <v>1006.59651</v>
      </c>
      <c r="I960" s="435">
        <v>1</v>
      </c>
      <c r="J960" s="437">
        <v>1006.59651</v>
      </c>
      <c r="K960" s="437">
        <v>1006.59651</v>
      </c>
      <c r="L960" s="437">
        <v>1</v>
      </c>
      <c r="M960" s="437">
        <v>1006.59651</v>
      </c>
      <c r="N960" s="6" t="s">
        <v>1967</v>
      </c>
      <c r="O960" s="436">
        <v>45736</v>
      </c>
      <c r="P960" s="33" t="str">
        <f>HYPERLINK("https://my.zakupivli.pro/remote/dispatcher/state_purchase_view/58221122", "UA-2025-03-20-002481-a")</f>
        <v>UA-2025-03-20-002481-a</v>
      </c>
      <c r="Q960" s="437">
        <v>1006.59651</v>
      </c>
      <c r="R960" s="437">
        <v>1</v>
      </c>
      <c r="S960" s="437">
        <v>1006.59651</v>
      </c>
      <c r="T960" s="438">
        <v>45736</v>
      </c>
      <c r="U960" s="435"/>
      <c r="V960" s="437" t="s">
        <v>59</v>
      </c>
    </row>
    <row r="961" spans="1:22" ht="62.4" x14ac:dyDescent="0.3">
      <c r="A961" s="435">
        <v>955</v>
      </c>
      <c r="B961" s="435" t="s">
        <v>40</v>
      </c>
      <c r="C961" s="41" t="s">
        <v>395</v>
      </c>
      <c r="D961" s="435"/>
      <c r="E961" s="435" t="s">
        <v>75</v>
      </c>
      <c r="F961" s="44" t="s">
        <v>2023</v>
      </c>
      <c r="G961" s="435" t="s">
        <v>184</v>
      </c>
      <c r="H961" s="435" t="s">
        <v>1968</v>
      </c>
      <c r="I961" s="435">
        <v>1</v>
      </c>
      <c r="J961" s="437" t="s">
        <v>1968</v>
      </c>
      <c r="K961" s="437" t="s">
        <v>1968</v>
      </c>
      <c r="L961" s="437">
        <v>1</v>
      </c>
      <c r="M961" s="437" t="s">
        <v>1968</v>
      </c>
      <c r="N961" s="6" t="s">
        <v>1969</v>
      </c>
      <c r="O961" s="436">
        <v>45737</v>
      </c>
      <c r="P961" s="33" t="str">
        <f>HYPERLINK("https://my.zakupivli.pro/remote/dispatcher/state_purchase_view/58273102", "UA-2025-03-21-011182-a")</f>
        <v>UA-2025-03-21-011182-a</v>
      </c>
      <c r="Q961" s="437" t="s">
        <v>1968</v>
      </c>
      <c r="R961" s="437">
        <v>1</v>
      </c>
      <c r="S961" s="437" t="s">
        <v>1968</v>
      </c>
      <c r="T961" s="436">
        <v>45737</v>
      </c>
      <c r="U961" s="435"/>
      <c r="V961" s="437" t="s">
        <v>59</v>
      </c>
    </row>
    <row r="962" spans="1:22" ht="62.4" x14ac:dyDescent="0.3">
      <c r="A962" s="435">
        <v>956</v>
      </c>
      <c r="B962" s="435" t="s">
        <v>21</v>
      </c>
      <c r="C962" s="44" t="s">
        <v>2022</v>
      </c>
      <c r="D962" s="435"/>
      <c r="E962" s="435" t="s">
        <v>75</v>
      </c>
      <c r="F962" s="44" t="s">
        <v>1970</v>
      </c>
      <c r="G962" s="435" t="s">
        <v>1973</v>
      </c>
      <c r="H962" s="435"/>
      <c r="I962" s="435">
        <v>328</v>
      </c>
      <c r="J962" s="435">
        <v>78.048000000000002</v>
      </c>
      <c r="K962" s="435"/>
      <c r="L962" s="437">
        <v>328</v>
      </c>
      <c r="M962" s="437">
        <v>78.048000000000002</v>
      </c>
      <c r="N962" s="6" t="s">
        <v>1972</v>
      </c>
      <c r="O962" s="438">
        <v>45740</v>
      </c>
      <c r="P962" s="33" t="str">
        <f>HYPERLINK("https://my.zakupivli.pro/remote/dispatcher/state_purchase_view/58282530", "UA-2025-03-24-001110-a")</f>
        <v>UA-2025-03-24-001110-a</v>
      </c>
      <c r="Q962" s="435"/>
      <c r="R962" s="437">
        <v>328</v>
      </c>
      <c r="S962" s="437">
        <v>78.048000000000002</v>
      </c>
      <c r="T962" s="436">
        <v>45740</v>
      </c>
      <c r="U962" s="435"/>
      <c r="V962" s="437" t="s">
        <v>59</v>
      </c>
    </row>
    <row r="963" spans="1:22" ht="62.4" x14ac:dyDescent="0.3">
      <c r="A963" s="435">
        <v>957</v>
      </c>
      <c r="B963" s="435" t="s">
        <v>40</v>
      </c>
      <c r="C963" s="44" t="s">
        <v>2021</v>
      </c>
      <c r="D963" s="435"/>
      <c r="E963" s="435" t="s">
        <v>20</v>
      </c>
      <c r="F963" s="44" t="s">
        <v>1971</v>
      </c>
      <c r="G963" s="435" t="s">
        <v>184</v>
      </c>
      <c r="H963" s="435"/>
      <c r="I963" s="435">
        <v>1</v>
      </c>
      <c r="J963" s="435">
        <v>151.13647</v>
      </c>
      <c r="K963" s="435"/>
      <c r="L963" s="437">
        <v>1</v>
      </c>
      <c r="M963" s="437">
        <v>151.13647</v>
      </c>
      <c r="N963" s="6" t="s">
        <v>1974</v>
      </c>
      <c r="O963" s="438">
        <v>45740</v>
      </c>
      <c r="P963" s="33" t="str">
        <f>HYPERLINK("https://my.zakupivli.pro/remote/dispatcher/state_purchase_view/58282446", "UA-2025-03-24-001051-a")</f>
        <v>UA-2025-03-24-001051-a</v>
      </c>
      <c r="Q963" s="435"/>
      <c r="R963" s="437">
        <v>1</v>
      </c>
      <c r="S963" s="437">
        <v>151.13647</v>
      </c>
      <c r="T963" s="436">
        <v>45737</v>
      </c>
      <c r="U963" s="435"/>
      <c r="V963" s="437" t="s">
        <v>59</v>
      </c>
    </row>
    <row r="964" spans="1:22" ht="62.4" x14ac:dyDescent="0.3">
      <c r="A964" s="437">
        <v>958</v>
      </c>
      <c r="B964" s="437" t="s">
        <v>40</v>
      </c>
      <c r="C964" s="44" t="s">
        <v>884</v>
      </c>
      <c r="D964" s="437"/>
      <c r="E964" s="437" t="s">
        <v>20</v>
      </c>
      <c r="F964" s="44" t="s">
        <v>2020</v>
      </c>
      <c r="G964" s="437" t="s">
        <v>184</v>
      </c>
      <c r="H964" s="437"/>
      <c r="I964" s="437">
        <v>1</v>
      </c>
      <c r="J964" s="437">
        <v>289.51231999999999</v>
      </c>
      <c r="K964" s="437"/>
      <c r="L964" s="437">
        <v>1</v>
      </c>
      <c r="M964" s="437">
        <v>289.51231999999999</v>
      </c>
      <c r="N964" s="6" t="s">
        <v>1975</v>
      </c>
      <c r="O964" s="438">
        <v>45740</v>
      </c>
      <c r="P964" s="33" t="str">
        <f>HYPERLINK("https://my.zakupivli.pro/remote/dispatcher/state_purchase_view/58282171", "UA-2025-03-24-000961-a")</f>
        <v>UA-2025-03-24-000961-a</v>
      </c>
      <c r="Q964" s="437"/>
      <c r="R964" s="437">
        <v>1</v>
      </c>
      <c r="S964" s="437">
        <v>289.51231999999999</v>
      </c>
      <c r="T964" s="438">
        <v>45737</v>
      </c>
      <c r="U964" s="437"/>
      <c r="V964" s="437" t="s">
        <v>59</v>
      </c>
    </row>
    <row r="965" spans="1:22" ht="62.4" x14ac:dyDescent="0.3">
      <c r="A965" s="437">
        <v>959</v>
      </c>
      <c r="B965" s="437" t="s">
        <v>40</v>
      </c>
      <c r="C965" s="44" t="s">
        <v>884</v>
      </c>
      <c r="D965" s="437"/>
      <c r="E965" s="437" t="s">
        <v>20</v>
      </c>
      <c r="F965" s="44" t="s">
        <v>2019</v>
      </c>
      <c r="G965" s="437" t="s">
        <v>184</v>
      </c>
      <c r="H965" s="437"/>
      <c r="I965" s="437">
        <v>1</v>
      </c>
      <c r="J965" s="437">
        <v>48.222900000000003</v>
      </c>
      <c r="K965" s="437"/>
      <c r="L965" s="437">
        <v>1</v>
      </c>
      <c r="M965" s="437">
        <v>48.222900000000003</v>
      </c>
      <c r="N965" s="6" t="s">
        <v>1976</v>
      </c>
      <c r="O965" s="438">
        <v>45740</v>
      </c>
      <c r="P965" s="441" t="str">
        <f>HYPERLINK("https://my.zakupivli.pro/remote/dispatcher/state_purchase_view/58281188", "UA-2025-03-24-000505-a")</f>
        <v>UA-2025-03-24-000505-a</v>
      </c>
      <c r="Q965" s="437"/>
      <c r="R965" s="437">
        <v>1</v>
      </c>
      <c r="S965" s="437">
        <v>48.222900000000003</v>
      </c>
      <c r="T965" s="438" t="s">
        <v>1977</v>
      </c>
      <c r="U965" s="437"/>
      <c r="V965" s="437" t="s">
        <v>59</v>
      </c>
    </row>
    <row r="966" spans="1:22" ht="43.2" x14ac:dyDescent="0.3">
      <c r="A966" s="437">
        <v>960</v>
      </c>
      <c r="B966" s="437" t="s">
        <v>21</v>
      </c>
      <c r="C966" s="442" t="s">
        <v>2018</v>
      </c>
      <c r="D966" s="437"/>
      <c r="E966" s="437" t="s">
        <v>75</v>
      </c>
      <c r="F966" s="236" t="s">
        <v>1978</v>
      </c>
      <c r="G966" s="437" t="s">
        <v>186</v>
      </c>
      <c r="H966" s="437"/>
      <c r="I966" s="437">
        <v>44</v>
      </c>
      <c r="J966" s="437">
        <v>1580.9042199999999</v>
      </c>
      <c r="K966" s="437"/>
      <c r="L966" s="437">
        <v>44</v>
      </c>
      <c r="M966" s="437">
        <v>1580.9042199999999</v>
      </c>
      <c r="N966" s="6" t="s">
        <v>1979</v>
      </c>
      <c r="O966" s="438">
        <v>45740</v>
      </c>
      <c r="P966" s="99" t="s">
        <v>1980</v>
      </c>
      <c r="Q966" s="470"/>
      <c r="R966" s="470"/>
      <c r="S966" s="470"/>
      <c r="T966" s="471"/>
      <c r="U966" s="437" t="s">
        <v>1820</v>
      </c>
      <c r="V966" s="437"/>
    </row>
    <row r="967" spans="1:22" ht="62.4" x14ac:dyDescent="0.3">
      <c r="A967" s="437">
        <v>961</v>
      </c>
      <c r="B967" s="437" t="s">
        <v>40</v>
      </c>
      <c r="C967" s="44" t="s">
        <v>884</v>
      </c>
      <c r="D967" s="437"/>
      <c r="E967" s="437" t="s">
        <v>20</v>
      </c>
      <c r="F967" s="44" t="s">
        <v>2017</v>
      </c>
      <c r="G967" s="437" t="s">
        <v>184</v>
      </c>
      <c r="H967" s="437">
        <v>401.91501</v>
      </c>
      <c r="I967" s="437">
        <v>1</v>
      </c>
      <c r="J967" s="439">
        <v>401.91501</v>
      </c>
      <c r="K967" s="439">
        <v>401.91501</v>
      </c>
      <c r="L967" s="439">
        <v>1</v>
      </c>
      <c r="M967" s="439">
        <v>401.91501</v>
      </c>
      <c r="N967" s="6" t="s">
        <v>1985</v>
      </c>
      <c r="O967" s="438">
        <v>45747</v>
      </c>
      <c r="P967" s="33" t="str">
        <f>HYPERLINK("https://my.zakupivli.pro/remote/dispatcher/state_purchase_view/58434804", "UA-2025-03-31-003187-a")</f>
        <v>UA-2025-03-31-003187-a</v>
      </c>
      <c r="Q967" s="439">
        <v>401.91501</v>
      </c>
      <c r="R967" s="439">
        <v>1</v>
      </c>
      <c r="S967" s="439">
        <v>401.91501</v>
      </c>
      <c r="T967" s="440">
        <v>45747</v>
      </c>
      <c r="U967" s="437"/>
      <c r="V967" s="439" t="s">
        <v>59</v>
      </c>
    </row>
    <row r="968" spans="1:22" ht="109.2" x14ac:dyDescent="0.3">
      <c r="A968" s="437">
        <v>962</v>
      </c>
      <c r="B968" s="437" t="s">
        <v>40</v>
      </c>
      <c r="C968" s="44" t="s">
        <v>2016</v>
      </c>
      <c r="D968" s="437"/>
      <c r="E968" s="437" t="s">
        <v>20</v>
      </c>
      <c r="F968" s="44" t="s">
        <v>1981</v>
      </c>
      <c r="G968" s="437" t="s">
        <v>184</v>
      </c>
      <c r="H968" s="437">
        <v>748.34308999999996</v>
      </c>
      <c r="I968" s="437">
        <v>1</v>
      </c>
      <c r="J968" s="439">
        <v>748.34308999999996</v>
      </c>
      <c r="K968" s="439">
        <v>748.34308999999996</v>
      </c>
      <c r="L968" s="439">
        <v>1</v>
      </c>
      <c r="M968" s="439">
        <v>748.34308999999996</v>
      </c>
      <c r="N968" s="6" t="s">
        <v>1986</v>
      </c>
      <c r="O968" s="440">
        <v>45743</v>
      </c>
      <c r="P968" s="33" t="str">
        <f>HYPERLINK("https://my.zakupivli.pro/remote/dispatcher/state_purchase_view/58402308", "UA-2025-03-28-000686-a")</f>
        <v>UA-2025-03-28-000686-a</v>
      </c>
      <c r="Q968" s="439">
        <v>748.34308999999996</v>
      </c>
      <c r="R968" s="439">
        <v>1</v>
      </c>
      <c r="S968" s="439">
        <v>748.34308999999996</v>
      </c>
      <c r="T968" s="438">
        <v>45743</v>
      </c>
      <c r="U968" s="437"/>
      <c r="V968" s="439" t="s">
        <v>59</v>
      </c>
    </row>
    <row r="969" spans="1:22" ht="46.8" x14ac:dyDescent="0.3">
      <c r="A969" s="437">
        <v>963</v>
      </c>
      <c r="B969" s="437" t="s">
        <v>21</v>
      </c>
      <c r="C969" s="44" t="s">
        <v>2015</v>
      </c>
      <c r="D969" s="437"/>
      <c r="E969" s="437" t="s">
        <v>75</v>
      </c>
      <c r="F969" s="44" t="s">
        <v>1982</v>
      </c>
      <c r="G969" s="437" t="s">
        <v>185</v>
      </c>
      <c r="H969" s="437"/>
      <c r="I969" s="437">
        <v>56</v>
      </c>
      <c r="J969" s="119">
        <v>627.5</v>
      </c>
      <c r="K969" s="437"/>
      <c r="L969" s="439">
        <v>56</v>
      </c>
      <c r="M969" s="119">
        <v>627.5</v>
      </c>
      <c r="N969" s="6" t="s">
        <v>1987</v>
      </c>
      <c r="O969" s="440">
        <v>45743</v>
      </c>
      <c r="P969" s="33" t="str">
        <f>HYPERLINK("https://my.zakupivli.pro/remote/dispatcher/state_purchase_view/58391456", "UA-2025-03-27-007442-a")</f>
        <v>UA-2025-03-27-007442-a</v>
      </c>
      <c r="Q969" s="470"/>
      <c r="R969" s="470">
        <v>56</v>
      </c>
      <c r="S969" s="119">
        <v>627.20000000000005</v>
      </c>
      <c r="T969" s="471">
        <v>45761</v>
      </c>
      <c r="U969" s="437"/>
      <c r="V969" s="437"/>
    </row>
    <row r="970" spans="1:22" ht="82.8" customHeight="1" x14ac:dyDescent="0.3">
      <c r="A970" s="437">
        <v>964</v>
      </c>
      <c r="B970" s="437" t="s">
        <v>40</v>
      </c>
      <c r="C970" s="44" t="s">
        <v>2014</v>
      </c>
      <c r="D970" s="437"/>
      <c r="E970" s="437" t="s">
        <v>20</v>
      </c>
      <c r="F970" s="44" t="s">
        <v>1983</v>
      </c>
      <c r="G970" s="437" t="s">
        <v>184</v>
      </c>
      <c r="H970" s="437">
        <v>86.047290000000004</v>
      </c>
      <c r="I970" s="437">
        <v>1</v>
      </c>
      <c r="J970" s="439">
        <v>86.047290000000004</v>
      </c>
      <c r="K970" s="439">
        <v>86.047290000000004</v>
      </c>
      <c r="L970" s="439">
        <v>1</v>
      </c>
      <c r="M970" s="439">
        <v>86.047290000000004</v>
      </c>
      <c r="N970" s="6" t="s">
        <v>1988</v>
      </c>
      <c r="O970" s="440">
        <v>45743</v>
      </c>
      <c r="P970" s="33" t="str">
        <f>HYPERLINK("https://my.zakupivli.pro/remote/dispatcher/state_purchase_view/58383433", "UA-2025-03-27-003821-a")</f>
        <v>UA-2025-03-27-003821-a</v>
      </c>
      <c r="Q970" s="439">
        <v>86.047290000000004</v>
      </c>
      <c r="R970" s="439">
        <v>1</v>
      </c>
      <c r="S970" s="439">
        <v>86.047290000000004</v>
      </c>
      <c r="T970" s="440">
        <v>45743</v>
      </c>
      <c r="U970" s="437"/>
      <c r="V970" s="439" t="s">
        <v>59</v>
      </c>
    </row>
    <row r="971" spans="1:22" ht="109.2" x14ac:dyDescent="0.3">
      <c r="A971" s="437">
        <v>965</v>
      </c>
      <c r="B971" s="437" t="s">
        <v>40</v>
      </c>
      <c r="C971" s="44" t="s">
        <v>41</v>
      </c>
      <c r="D971" s="437"/>
      <c r="E971" s="437" t="s">
        <v>88</v>
      </c>
      <c r="F971" s="44" t="s">
        <v>1775</v>
      </c>
      <c r="G971" s="437" t="s">
        <v>184</v>
      </c>
      <c r="H971" s="437">
        <v>4346.2678999999998</v>
      </c>
      <c r="I971" s="437">
        <v>1</v>
      </c>
      <c r="J971" s="439">
        <v>4346.2678999999998</v>
      </c>
      <c r="K971" s="439">
        <v>4346.2678999999998</v>
      </c>
      <c r="L971" s="439">
        <v>1</v>
      </c>
      <c r="M971" s="439">
        <v>4346.2678999999998</v>
      </c>
      <c r="N971" s="6" t="s">
        <v>1989</v>
      </c>
      <c r="O971" s="438">
        <v>45741</v>
      </c>
      <c r="P971" s="33" t="str">
        <f>HYPERLINK("https://my.zakupivli.pro/remote/dispatcher/state_purchase_view/58330065", "UA-2025-03-25-007819-a")</f>
        <v>UA-2025-03-25-007819-a</v>
      </c>
      <c r="Q971" s="470">
        <v>4346.2420000000002</v>
      </c>
      <c r="R971" s="470">
        <v>1</v>
      </c>
      <c r="S971" s="470">
        <v>4346.2420000000002</v>
      </c>
      <c r="T971" s="471">
        <v>45771</v>
      </c>
      <c r="U971" s="437"/>
      <c r="V971" s="439"/>
    </row>
    <row r="972" spans="1:22" ht="301.2" customHeight="1" x14ac:dyDescent="0.3">
      <c r="A972" s="437">
        <v>966</v>
      </c>
      <c r="B972" s="437" t="s">
        <v>40</v>
      </c>
      <c r="C972" s="44" t="s">
        <v>41</v>
      </c>
      <c r="D972" s="437"/>
      <c r="E972" s="437" t="s">
        <v>88</v>
      </c>
      <c r="F972" s="44" t="s">
        <v>2000</v>
      </c>
      <c r="G972" s="437" t="s">
        <v>184</v>
      </c>
      <c r="H972" s="437">
        <v>665.31628000000001</v>
      </c>
      <c r="I972" s="437">
        <v>1</v>
      </c>
      <c r="J972" s="439">
        <v>665.31628000000001</v>
      </c>
      <c r="K972" s="439">
        <v>665.31628000000001</v>
      </c>
      <c r="L972" s="439">
        <v>1</v>
      </c>
      <c r="M972" s="439">
        <v>665.31628000000001</v>
      </c>
      <c r="N972" s="6" t="s">
        <v>1990</v>
      </c>
      <c r="O972" s="440">
        <v>45741</v>
      </c>
      <c r="P972" s="33" t="str">
        <f>HYPERLINK("https://my.zakupivli.pro/remote/dispatcher/state_purchase_view/58319979", "UA-2025-03-25-003266-a")</f>
        <v>UA-2025-03-25-003266-a</v>
      </c>
      <c r="Q972" s="470"/>
      <c r="R972" s="470"/>
      <c r="S972" s="470"/>
      <c r="T972" s="471"/>
      <c r="U972" s="437" t="s">
        <v>1820</v>
      </c>
      <c r="V972" s="439"/>
    </row>
    <row r="973" spans="1:22" ht="144" customHeight="1" x14ac:dyDescent="0.3">
      <c r="A973" s="437">
        <v>967</v>
      </c>
      <c r="B973" s="437" t="s">
        <v>40</v>
      </c>
      <c r="C973" s="44" t="s">
        <v>41</v>
      </c>
      <c r="D973" s="437"/>
      <c r="E973" s="437" t="s">
        <v>88</v>
      </c>
      <c r="F973" s="44" t="s">
        <v>1984</v>
      </c>
      <c r="G973" s="437" t="s">
        <v>184</v>
      </c>
      <c r="H973" s="437">
        <v>850.11284999999998</v>
      </c>
      <c r="I973" s="437">
        <v>1</v>
      </c>
      <c r="J973" s="439">
        <v>850.11284999999998</v>
      </c>
      <c r="K973" s="439">
        <v>850.11284999999998</v>
      </c>
      <c r="L973" s="439">
        <v>1</v>
      </c>
      <c r="M973" s="439">
        <v>850.11284999999998</v>
      </c>
      <c r="N973" s="6" t="s">
        <v>1991</v>
      </c>
      <c r="O973" s="440">
        <v>45741</v>
      </c>
      <c r="P973" s="33" t="str">
        <f>HYPERLINK("https://my.zakupivli.pro/remote/dispatcher/state_purchase_view/58318606", "UA-2025-03-25-002632-a")</f>
        <v>UA-2025-03-25-002632-a</v>
      </c>
      <c r="Q973" s="470"/>
      <c r="R973" s="470"/>
      <c r="S973" s="470"/>
      <c r="T973" s="471"/>
      <c r="U973" s="437" t="s">
        <v>1820</v>
      </c>
      <c r="V973" s="439"/>
    </row>
    <row r="974" spans="1:22" ht="62.4" x14ac:dyDescent="0.3">
      <c r="A974" s="437">
        <v>968</v>
      </c>
      <c r="B974" s="437" t="s">
        <v>40</v>
      </c>
      <c r="C974" s="44" t="s">
        <v>73</v>
      </c>
      <c r="D974" s="437"/>
      <c r="E974" s="437" t="s">
        <v>75</v>
      </c>
      <c r="F974" s="44" t="s">
        <v>1992</v>
      </c>
      <c r="G974" s="437" t="s">
        <v>184</v>
      </c>
      <c r="H974" s="437">
        <v>368.30545999999998</v>
      </c>
      <c r="I974" s="437">
        <v>1</v>
      </c>
      <c r="J974" s="447">
        <v>368.30545999999998</v>
      </c>
      <c r="K974" s="447">
        <v>368.30545999999998</v>
      </c>
      <c r="L974" s="447">
        <v>1</v>
      </c>
      <c r="M974" s="447">
        <v>368.30545999999998</v>
      </c>
      <c r="N974" s="6" t="s">
        <v>1996</v>
      </c>
      <c r="O974" s="438">
        <v>45750</v>
      </c>
      <c r="P974" s="33" t="str">
        <f>HYPERLINK("https://my.zakupivli.pro/remote/dispatcher/state_purchase_view/58524451", "UA-2025-04-03-005470-a")</f>
        <v>UA-2025-04-03-005470-a</v>
      </c>
      <c r="Q974" s="447">
        <v>368.30545999999998</v>
      </c>
      <c r="R974" s="447">
        <v>1</v>
      </c>
      <c r="S974" s="447">
        <v>368.30545999999998</v>
      </c>
      <c r="T974" s="446">
        <v>45750</v>
      </c>
      <c r="U974" s="437"/>
      <c r="V974" s="447" t="s">
        <v>59</v>
      </c>
    </row>
    <row r="975" spans="1:22" ht="62.4" x14ac:dyDescent="0.3">
      <c r="A975" s="437">
        <v>969</v>
      </c>
      <c r="B975" s="437" t="s">
        <v>40</v>
      </c>
      <c r="C975" s="44" t="s">
        <v>73</v>
      </c>
      <c r="D975" s="437"/>
      <c r="E975" s="437" t="s">
        <v>75</v>
      </c>
      <c r="F975" s="44" t="s">
        <v>1993</v>
      </c>
      <c r="G975" s="437" t="s">
        <v>184</v>
      </c>
      <c r="H975" s="437">
        <v>58.57676</v>
      </c>
      <c r="I975" s="437">
        <v>1</v>
      </c>
      <c r="J975" s="447">
        <v>58.57676</v>
      </c>
      <c r="K975" s="447">
        <v>58.57676</v>
      </c>
      <c r="L975" s="447">
        <v>1</v>
      </c>
      <c r="M975" s="447">
        <v>58.57676</v>
      </c>
      <c r="N975" s="6" t="s">
        <v>1997</v>
      </c>
      <c r="O975" s="446">
        <v>45750</v>
      </c>
      <c r="P975" s="33" t="str">
        <f>HYPERLINK("https://my.zakupivli.pro/remote/dispatcher/state_purchase_view/58523820", "UA-2025-04-03-005195-a")</f>
        <v>UA-2025-04-03-005195-a</v>
      </c>
      <c r="Q975" s="447">
        <v>58.57676</v>
      </c>
      <c r="R975" s="447">
        <v>1</v>
      </c>
      <c r="S975" s="447">
        <v>58.57676</v>
      </c>
      <c r="T975" s="446">
        <v>45750</v>
      </c>
      <c r="U975" s="437"/>
      <c r="V975" s="447" t="s">
        <v>59</v>
      </c>
    </row>
    <row r="976" spans="1:22" ht="109.2" x14ac:dyDescent="0.3">
      <c r="A976" s="437">
        <v>970</v>
      </c>
      <c r="B976" s="437" t="s">
        <v>40</v>
      </c>
      <c r="C976" s="44" t="s">
        <v>41</v>
      </c>
      <c r="D976" s="437"/>
      <c r="E976" s="437" t="s">
        <v>20</v>
      </c>
      <c r="F976" s="44" t="s">
        <v>1994</v>
      </c>
      <c r="G976" s="437" t="s">
        <v>184</v>
      </c>
      <c r="H976" s="437">
        <v>681.86911999999995</v>
      </c>
      <c r="I976" s="437">
        <v>1</v>
      </c>
      <c r="J976" s="447">
        <v>681.86911999999995</v>
      </c>
      <c r="K976" s="447">
        <v>681.86911999999995</v>
      </c>
      <c r="L976" s="447">
        <v>1</v>
      </c>
      <c r="M976" s="447">
        <v>681.86911999999995</v>
      </c>
      <c r="N976" s="6" t="s">
        <v>1998</v>
      </c>
      <c r="O976" s="438">
        <v>45749</v>
      </c>
      <c r="P976" s="33" t="str">
        <f>HYPERLINK("https://my.zakupivli.pro/remote/dispatcher/state_purchase_view/58513389", "UA-2025-04-03-000378-a")</f>
        <v>UA-2025-04-03-000378-a</v>
      </c>
      <c r="Q976" s="447">
        <v>681.86911999999995</v>
      </c>
      <c r="R976" s="447">
        <v>1</v>
      </c>
      <c r="S976" s="447">
        <v>681.86911999999995</v>
      </c>
      <c r="T976" s="446">
        <v>45749</v>
      </c>
      <c r="U976" s="437"/>
      <c r="V976" s="447" t="s">
        <v>59</v>
      </c>
    </row>
    <row r="977" spans="1:22" ht="202.8" x14ac:dyDescent="0.3">
      <c r="A977" s="437">
        <v>971</v>
      </c>
      <c r="B977" s="437" t="s">
        <v>40</v>
      </c>
      <c r="C977" s="44" t="s">
        <v>884</v>
      </c>
      <c r="D977" s="437"/>
      <c r="E977" s="437" t="s">
        <v>20</v>
      </c>
      <c r="F977" s="44" t="s">
        <v>1995</v>
      </c>
      <c r="G977" s="437" t="s">
        <v>184</v>
      </c>
      <c r="H977" s="119">
        <v>1775</v>
      </c>
      <c r="I977" s="437">
        <v>1</v>
      </c>
      <c r="J977" s="119">
        <v>1775</v>
      </c>
      <c r="K977" s="119">
        <v>1775</v>
      </c>
      <c r="L977" s="447">
        <v>1</v>
      </c>
      <c r="M977" s="119">
        <v>1775</v>
      </c>
      <c r="N977" s="6" t="s">
        <v>1999</v>
      </c>
      <c r="O977" s="446">
        <v>45748</v>
      </c>
      <c r="P977" s="33" t="str">
        <f>HYPERLINK("https://my.zakupivli.pro/remote/dispatcher/state_purchase_view/58476155", "UA-2025-04-01-011215-a")</f>
        <v>UA-2025-04-01-011215-a</v>
      </c>
      <c r="Q977" s="470">
        <v>1774.8041800000001</v>
      </c>
      <c r="R977" s="470">
        <v>1</v>
      </c>
      <c r="S977" s="470">
        <v>1774.8041800000001</v>
      </c>
      <c r="T977" s="471">
        <v>45771</v>
      </c>
      <c r="U977" s="437"/>
      <c r="V977" s="447"/>
    </row>
    <row r="978" spans="1:22" ht="62.4" x14ac:dyDescent="0.3">
      <c r="A978" s="437">
        <v>972</v>
      </c>
      <c r="B978" s="448" t="s">
        <v>40</v>
      </c>
      <c r="C978" s="44" t="s">
        <v>41</v>
      </c>
      <c r="D978" s="437"/>
      <c r="E978" s="448" t="s">
        <v>20</v>
      </c>
      <c r="F978" s="44" t="s">
        <v>2001</v>
      </c>
      <c r="G978" s="448" t="s">
        <v>184</v>
      </c>
      <c r="H978" s="437">
        <v>540.92614000000003</v>
      </c>
      <c r="I978" s="437">
        <v>1</v>
      </c>
      <c r="J978" s="448">
        <v>540.92614000000003</v>
      </c>
      <c r="K978" s="448">
        <v>540.92614000000003</v>
      </c>
      <c r="L978" s="448">
        <v>1</v>
      </c>
      <c r="M978" s="448">
        <v>540.92614000000003</v>
      </c>
      <c r="N978" s="6" t="s">
        <v>2007</v>
      </c>
      <c r="O978" s="438">
        <v>45754</v>
      </c>
      <c r="P978" s="33" t="str">
        <f>HYPERLINK("https://my.zakupivli.pro/remote/dispatcher/state_purchase_view/58600113", "UA-2025-04-07-011371-a")</f>
        <v>UA-2025-04-07-011371-a</v>
      </c>
      <c r="Q978" s="448">
        <v>540.92614000000003</v>
      </c>
      <c r="R978" s="448">
        <v>1</v>
      </c>
      <c r="S978" s="448">
        <v>540.92614000000003</v>
      </c>
      <c r="T978" s="449">
        <v>45754</v>
      </c>
      <c r="U978" s="437"/>
      <c r="V978" s="448" t="s">
        <v>59</v>
      </c>
    </row>
    <row r="979" spans="1:22" ht="62.4" x14ac:dyDescent="0.3">
      <c r="A979" s="437">
        <v>973</v>
      </c>
      <c r="B979" s="448" t="s">
        <v>40</v>
      </c>
      <c r="C979" s="44" t="s">
        <v>41</v>
      </c>
      <c r="D979" s="437"/>
      <c r="E979" s="448" t="s">
        <v>20</v>
      </c>
      <c r="F979" s="44" t="s">
        <v>2002</v>
      </c>
      <c r="G979" s="448" t="s">
        <v>184</v>
      </c>
      <c r="H979" s="437">
        <v>72216.95</v>
      </c>
      <c r="I979" s="437">
        <v>1</v>
      </c>
      <c r="J979" s="448">
        <v>72216.95</v>
      </c>
      <c r="K979" s="448">
        <v>72216.95</v>
      </c>
      <c r="L979" s="448">
        <v>1</v>
      </c>
      <c r="M979" s="448">
        <v>72216.95</v>
      </c>
      <c r="N979" s="6" t="s">
        <v>2008</v>
      </c>
      <c r="O979" s="449">
        <v>45754</v>
      </c>
      <c r="P979" s="33" t="str">
        <f>HYPERLINK("https://my.zakupivli.pro/remote/dispatcher/state_purchase_view/58599837", "UA-2025-04-07-011210-a")</f>
        <v>UA-2025-04-07-011210-a</v>
      </c>
      <c r="Q979" s="448">
        <v>72216.95</v>
      </c>
      <c r="R979" s="448">
        <v>1</v>
      </c>
      <c r="S979" s="448">
        <v>72216.95</v>
      </c>
      <c r="T979" s="449">
        <v>45754</v>
      </c>
      <c r="U979" s="437"/>
      <c r="V979" s="448" t="s">
        <v>59</v>
      </c>
    </row>
    <row r="980" spans="1:22" ht="93.6" x14ac:dyDescent="0.3">
      <c r="A980" s="437">
        <v>974</v>
      </c>
      <c r="B980" s="448" t="s">
        <v>40</v>
      </c>
      <c r="C980" s="44" t="s">
        <v>41</v>
      </c>
      <c r="D980" s="437"/>
      <c r="E980" s="448" t="s">
        <v>20</v>
      </c>
      <c r="F980" s="44" t="s">
        <v>2003</v>
      </c>
      <c r="G980" s="448" t="s">
        <v>184</v>
      </c>
      <c r="H980" s="437">
        <v>237.53351000000001</v>
      </c>
      <c r="I980" s="437">
        <v>1</v>
      </c>
      <c r="J980" s="448">
        <v>237.53351000000001</v>
      </c>
      <c r="K980" s="448">
        <v>237.53351000000001</v>
      </c>
      <c r="L980" s="448">
        <v>1</v>
      </c>
      <c r="M980" s="448">
        <v>237.53351000000001</v>
      </c>
      <c r="N980" s="6" t="s">
        <v>2009</v>
      </c>
      <c r="O980" s="449">
        <v>45754</v>
      </c>
      <c r="P980" s="33" t="str">
        <f>HYPERLINK("https://my.zakupivli.pro/remote/dispatcher/state_purchase_view/58599401", "UA-2025-04-07-011056-a")</f>
        <v>UA-2025-04-07-011056-a</v>
      </c>
      <c r="Q980" s="448">
        <v>237.53351000000001</v>
      </c>
      <c r="R980" s="448">
        <v>1</v>
      </c>
      <c r="S980" s="448">
        <v>237.53351000000001</v>
      </c>
      <c r="T980" s="449">
        <v>45754</v>
      </c>
      <c r="U980" s="437"/>
      <c r="V980" s="448" t="s">
        <v>59</v>
      </c>
    </row>
    <row r="981" spans="1:22" ht="93.6" x14ac:dyDescent="0.3">
      <c r="A981" s="437">
        <v>975</v>
      </c>
      <c r="B981" s="448" t="s">
        <v>40</v>
      </c>
      <c r="C981" s="44" t="s">
        <v>41</v>
      </c>
      <c r="D981" s="437"/>
      <c r="E981" s="448" t="s">
        <v>20</v>
      </c>
      <c r="F981" s="44" t="s">
        <v>2004</v>
      </c>
      <c r="G981" s="448" t="s">
        <v>184</v>
      </c>
      <c r="H981" s="437">
        <v>263.96899999999999</v>
      </c>
      <c r="I981" s="437">
        <v>1</v>
      </c>
      <c r="J981" s="448">
        <v>263.96899999999999</v>
      </c>
      <c r="K981" s="448">
        <v>263.96899999999999</v>
      </c>
      <c r="L981" s="448">
        <v>1</v>
      </c>
      <c r="M981" s="448">
        <v>263.96899999999999</v>
      </c>
      <c r="N981" s="6" t="s">
        <v>2010</v>
      </c>
      <c r="O981" s="449">
        <v>45754</v>
      </c>
      <c r="P981" s="33" t="str">
        <f>HYPERLINK("https://my.zakupivli.pro/remote/dispatcher/state_purchase_view/58599183", "UA-2025-04-07-010912-a")</f>
        <v>UA-2025-04-07-010912-a</v>
      </c>
      <c r="Q981" s="448">
        <v>263.96899999999999</v>
      </c>
      <c r="R981" s="448">
        <v>1</v>
      </c>
      <c r="S981" s="448">
        <v>263.96899999999999</v>
      </c>
      <c r="T981" s="449">
        <v>45754</v>
      </c>
      <c r="U981" s="437"/>
      <c r="V981" s="448" t="s">
        <v>59</v>
      </c>
    </row>
    <row r="982" spans="1:22" ht="62.4" x14ac:dyDescent="0.3">
      <c r="A982" s="437">
        <v>976</v>
      </c>
      <c r="B982" s="448" t="s">
        <v>40</v>
      </c>
      <c r="C982" s="44" t="s">
        <v>884</v>
      </c>
      <c r="D982" s="437"/>
      <c r="E982" s="448" t="s">
        <v>20</v>
      </c>
      <c r="F982" s="44" t="s">
        <v>2005</v>
      </c>
      <c r="G982" s="448" t="s">
        <v>184</v>
      </c>
      <c r="H982" s="448">
        <v>188.37469999999999</v>
      </c>
      <c r="I982" s="437">
        <v>1</v>
      </c>
      <c r="J982" s="448">
        <v>188.37469999999999</v>
      </c>
      <c r="K982" s="448">
        <v>188.37469999999999</v>
      </c>
      <c r="L982" s="448">
        <v>1</v>
      </c>
      <c r="M982" s="448">
        <v>188.37469999999999</v>
      </c>
      <c r="N982" s="6" t="s">
        <v>2011</v>
      </c>
      <c r="O982" s="449">
        <v>45754</v>
      </c>
      <c r="P982" s="33" t="str">
        <f>HYPERLINK("https://my.zakupivli.pro/remote/dispatcher/state_purchase_view/58589905", "UA-2025-04-07-006839-a")</f>
        <v>UA-2025-04-07-006839-a</v>
      </c>
      <c r="Q982" s="448">
        <v>188.37469999999999</v>
      </c>
      <c r="R982" s="448">
        <v>1</v>
      </c>
      <c r="S982" s="448">
        <v>188.37469999999999</v>
      </c>
      <c r="T982" s="449">
        <v>45754</v>
      </c>
      <c r="U982" s="437"/>
      <c r="V982" s="448" t="s">
        <v>59</v>
      </c>
    </row>
    <row r="983" spans="1:22" ht="78" x14ac:dyDescent="0.3">
      <c r="A983" s="437">
        <v>977</v>
      </c>
      <c r="B983" s="448" t="s">
        <v>40</v>
      </c>
      <c r="C983" s="44" t="s">
        <v>41</v>
      </c>
      <c r="D983" s="437"/>
      <c r="E983" s="448" t="s">
        <v>20</v>
      </c>
      <c r="F983" s="44" t="s">
        <v>1596</v>
      </c>
      <c r="G983" s="448" t="s">
        <v>184</v>
      </c>
      <c r="H983" s="448">
        <v>72.577250000000006</v>
      </c>
      <c r="I983" s="437">
        <v>1</v>
      </c>
      <c r="J983" s="437">
        <v>72.577250000000006</v>
      </c>
      <c r="K983" s="448">
        <v>72.577250000000006</v>
      </c>
      <c r="L983" s="448">
        <v>1</v>
      </c>
      <c r="M983" s="448">
        <v>72.577250000000006</v>
      </c>
      <c r="N983" s="6" t="s">
        <v>2012</v>
      </c>
      <c r="O983" s="449">
        <v>45754</v>
      </c>
      <c r="P983" s="33" t="str">
        <f>HYPERLINK("https://my.zakupivli.pro/remote/dispatcher/state_purchase_view/58589458", "UA-2025-04-07-006636-a")</f>
        <v>UA-2025-04-07-006636-a</v>
      </c>
      <c r="Q983" s="448">
        <v>72.577250000000006</v>
      </c>
      <c r="R983" s="448">
        <v>1</v>
      </c>
      <c r="S983" s="448">
        <v>72.577250000000006</v>
      </c>
      <c r="T983" s="449">
        <v>45754</v>
      </c>
      <c r="U983" s="437"/>
      <c r="V983" s="448" t="s">
        <v>59</v>
      </c>
    </row>
    <row r="984" spans="1:22" ht="109.2" x14ac:dyDescent="0.3">
      <c r="A984" s="437">
        <v>978</v>
      </c>
      <c r="B984" s="448" t="s">
        <v>40</v>
      </c>
      <c r="C984" s="44" t="s">
        <v>41</v>
      </c>
      <c r="D984" s="437"/>
      <c r="E984" s="448" t="s">
        <v>20</v>
      </c>
      <c r="F984" s="44" t="s">
        <v>2006</v>
      </c>
      <c r="G984" s="448" t="s">
        <v>184</v>
      </c>
      <c r="H984" s="437">
        <v>621.60866999999996</v>
      </c>
      <c r="I984" s="437">
        <v>1</v>
      </c>
      <c r="J984" s="448">
        <v>621.60866999999996</v>
      </c>
      <c r="K984" s="448">
        <v>621.60866999999996</v>
      </c>
      <c r="L984" s="448">
        <v>1</v>
      </c>
      <c r="M984" s="448">
        <v>621.60866999999996</v>
      </c>
      <c r="N984" s="6" t="s">
        <v>2013</v>
      </c>
      <c r="O984" s="449">
        <v>45754</v>
      </c>
      <c r="P984" s="33" t="str">
        <f>HYPERLINK("https://my.zakupivli.pro/remote/dispatcher/state_purchase_view/58575307", "UA-2025-04-07-000293-a")</f>
        <v>UA-2025-04-07-000293-a</v>
      </c>
      <c r="Q984" s="448">
        <v>621.60866999999996</v>
      </c>
      <c r="R984" s="448">
        <v>1</v>
      </c>
      <c r="S984" s="448">
        <v>621.60866999999996</v>
      </c>
      <c r="T984" s="449">
        <v>45751</v>
      </c>
      <c r="U984" s="437"/>
      <c r="V984" s="448" t="s">
        <v>59</v>
      </c>
    </row>
    <row r="985" spans="1:22" ht="62.4" x14ac:dyDescent="0.3">
      <c r="A985" s="437">
        <v>979</v>
      </c>
      <c r="B985" s="437" t="s">
        <v>21</v>
      </c>
      <c r="C985" s="44" t="s">
        <v>969</v>
      </c>
      <c r="D985" s="437"/>
      <c r="E985" s="437" t="s">
        <v>75</v>
      </c>
      <c r="F985" s="225" t="s">
        <v>2042</v>
      </c>
      <c r="G985" s="437" t="s">
        <v>185</v>
      </c>
      <c r="H985" s="437">
        <v>78.594999999999999</v>
      </c>
      <c r="I985" s="437">
        <v>25</v>
      </c>
      <c r="J985" s="451">
        <v>78.594999999999999</v>
      </c>
      <c r="K985" s="451">
        <v>78.594999999999999</v>
      </c>
      <c r="L985" s="451">
        <v>25</v>
      </c>
      <c r="M985" s="451">
        <v>78.594999999999999</v>
      </c>
      <c r="N985" s="6" t="s">
        <v>2043</v>
      </c>
      <c r="O985" s="438">
        <v>45755</v>
      </c>
      <c r="P985" s="33" t="str">
        <f>HYPERLINK("https://my.zakupivli.pro/remote/dispatcher/state_purchase_view/58613538", "UA-2025-04-08-003191-a")</f>
        <v>UA-2025-04-08-003191-a</v>
      </c>
      <c r="Q985" s="451">
        <v>78.594999999999999</v>
      </c>
      <c r="R985" s="451">
        <v>25</v>
      </c>
      <c r="S985" s="451">
        <v>78.594999999999999</v>
      </c>
      <c r="T985" s="452">
        <v>45755</v>
      </c>
      <c r="U985" s="437"/>
      <c r="V985" s="451" t="s">
        <v>59</v>
      </c>
    </row>
    <row r="986" spans="1:22" ht="109.2" x14ac:dyDescent="0.3">
      <c r="A986" s="437">
        <v>980</v>
      </c>
      <c r="B986" s="437" t="s">
        <v>40</v>
      </c>
      <c r="C986" s="44" t="s">
        <v>884</v>
      </c>
      <c r="D986" s="437"/>
      <c r="E986" s="437" t="s">
        <v>20</v>
      </c>
      <c r="F986" s="44" t="s">
        <v>2044</v>
      </c>
      <c r="G986" s="437" t="s">
        <v>184</v>
      </c>
      <c r="H986" s="437">
        <v>353.7296</v>
      </c>
      <c r="I986" s="437">
        <v>1</v>
      </c>
      <c r="J986" s="451">
        <v>353.7296</v>
      </c>
      <c r="K986" s="451">
        <v>353.7296</v>
      </c>
      <c r="L986" s="451">
        <v>1</v>
      </c>
      <c r="M986" s="451">
        <v>353.7296</v>
      </c>
      <c r="N986" s="6" t="s">
        <v>2048</v>
      </c>
      <c r="O986" s="438">
        <v>45756</v>
      </c>
      <c r="P986" s="33" t="str">
        <f>HYPERLINK("https://my.zakupivli.pro/remote/dispatcher/state_purchase_view/58657540", "UA-2025-04-09-008129-a")</f>
        <v>UA-2025-04-09-008129-a</v>
      </c>
      <c r="Q986" s="451">
        <v>353.7296</v>
      </c>
      <c r="R986" s="451">
        <v>1</v>
      </c>
      <c r="S986" s="451">
        <v>353.7296</v>
      </c>
      <c r="T986" s="452">
        <v>45755</v>
      </c>
      <c r="U986" s="437"/>
      <c r="V986" s="451" t="s">
        <v>59</v>
      </c>
    </row>
    <row r="987" spans="1:22" ht="124.8" x14ac:dyDescent="0.3">
      <c r="A987" s="437">
        <v>981</v>
      </c>
      <c r="B987" s="437" t="s">
        <v>40</v>
      </c>
      <c r="C987" s="44" t="s">
        <v>884</v>
      </c>
      <c r="D987" s="437"/>
      <c r="E987" s="437" t="s">
        <v>20</v>
      </c>
      <c r="F987" s="44" t="s">
        <v>2045</v>
      </c>
      <c r="G987" s="451" t="s">
        <v>184</v>
      </c>
      <c r="H987" s="437">
        <v>82.641300000000001</v>
      </c>
      <c r="I987" s="437">
        <v>1</v>
      </c>
      <c r="J987" s="451">
        <v>82.641300000000001</v>
      </c>
      <c r="K987" s="451">
        <v>82.641300000000001</v>
      </c>
      <c r="L987" s="451">
        <v>1</v>
      </c>
      <c r="M987" s="451">
        <v>82.641300000000001</v>
      </c>
      <c r="N987" s="6" t="s">
        <v>2049</v>
      </c>
      <c r="O987" s="452">
        <v>45756</v>
      </c>
      <c r="P987" s="33" t="str">
        <f>HYPERLINK("https://my.zakupivli.pro/remote/dispatcher/state_purchase_view/58656841", "UA-2025-04-09-007809-a")</f>
        <v>UA-2025-04-09-007809-a</v>
      </c>
      <c r="Q987" s="451">
        <v>82.641300000000001</v>
      </c>
      <c r="R987" s="451">
        <v>1</v>
      </c>
      <c r="S987" s="451">
        <v>82.641300000000001</v>
      </c>
      <c r="T987" s="452">
        <v>45755</v>
      </c>
      <c r="U987" s="437"/>
      <c r="V987" s="451" t="s">
        <v>59</v>
      </c>
    </row>
    <row r="988" spans="1:22" ht="109.2" x14ac:dyDescent="0.3">
      <c r="A988" s="437">
        <v>982</v>
      </c>
      <c r="B988" s="437" t="s">
        <v>40</v>
      </c>
      <c r="C988" s="44" t="s">
        <v>41</v>
      </c>
      <c r="D988" s="437"/>
      <c r="E988" s="437" t="s">
        <v>20</v>
      </c>
      <c r="F988" s="44" t="s">
        <v>2046</v>
      </c>
      <c r="G988" s="451" t="s">
        <v>184</v>
      </c>
      <c r="H988" s="437">
        <v>293.67608999999999</v>
      </c>
      <c r="I988" s="437">
        <v>1</v>
      </c>
      <c r="J988" s="451">
        <v>293.67608999999999</v>
      </c>
      <c r="K988" s="451">
        <v>293.67608999999999</v>
      </c>
      <c r="L988" s="451">
        <v>1</v>
      </c>
      <c r="M988" s="451">
        <v>293.67608999999999</v>
      </c>
      <c r="N988" s="6" t="s">
        <v>2050</v>
      </c>
      <c r="O988" s="452">
        <v>45756</v>
      </c>
      <c r="P988" s="33" t="str">
        <f>HYPERLINK("https://my.zakupivli.pro/remote/dispatcher/state_purchase_view/58656209", "UA-2025-04-09-007528-a")</f>
        <v>UA-2025-04-09-007528-a</v>
      </c>
      <c r="Q988" s="451">
        <v>293.67608999999999</v>
      </c>
      <c r="R988" s="451">
        <v>1</v>
      </c>
      <c r="S988" s="451">
        <v>293.67608999999999</v>
      </c>
      <c r="T988" s="452">
        <v>45755</v>
      </c>
      <c r="U988" s="437"/>
      <c r="V988" s="451" t="s">
        <v>59</v>
      </c>
    </row>
    <row r="989" spans="1:22" ht="124.8" customHeight="1" x14ac:dyDescent="0.3">
      <c r="A989" s="437">
        <v>983</v>
      </c>
      <c r="B989" s="437" t="s">
        <v>40</v>
      </c>
      <c r="C989" s="44" t="s">
        <v>41</v>
      </c>
      <c r="D989" s="437"/>
      <c r="E989" s="437" t="s">
        <v>20</v>
      </c>
      <c r="F989" s="44" t="s">
        <v>2047</v>
      </c>
      <c r="G989" s="451" t="s">
        <v>184</v>
      </c>
      <c r="H989" s="451">
        <v>99.468768999999995</v>
      </c>
      <c r="I989" s="437">
        <v>1</v>
      </c>
      <c r="J989" s="451">
        <v>99.468768999999995</v>
      </c>
      <c r="K989" s="451">
        <v>99.468768999999995</v>
      </c>
      <c r="L989" s="451">
        <v>1</v>
      </c>
      <c r="M989" s="451">
        <v>99.468768999999995</v>
      </c>
      <c r="N989" s="6" t="s">
        <v>2051</v>
      </c>
      <c r="O989" s="452">
        <v>45756</v>
      </c>
      <c r="P989" s="33" t="str">
        <f>HYPERLINK("https://my.zakupivli.pro/remote/dispatcher/state_purchase_view/58651905", "UA-2025-04-09-005554-a")</f>
        <v>UA-2025-04-09-005554-a</v>
      </c>
      <c r="Q989" s="451">
        <v>99.468768999999995</v>
      </c>
      <c r="R989" s="451">
        <v>1</v>
      </c>
      <c r="S989" s="451">
        <v>99.468768999999995</v>
      </c>
      <c r="T989" s="452">
        <v>45755</v>
      </c>
      <c r="U989" s="437"/>
      <c r="V989" s="451" t="s">
        <v>59</v>
      </c>
    </row>
    <row r="990" spans="1:22" ht="43.2" x14ac:dyDescent="0.3">
      <c r="A990" s="437">
        <v>984</v>
      </c>
      <c r="B990" s="437" t="s">
        <v>21</v>
      </c>
      <c r="C990" s="41" t="s">
        <v>173</v>
      </c>
      <c r="D990" s="437"/>
      <c r="E990" s="437" t="s">
        <v>75</v>
      </c>
      <c r="F990" s="85" t="s">
        <v>2052</v>
      </c>
      <c r="G990" s="437" t="s">
        <v>186</v>
      </c>
      <c r="H990" s="437"/>
      <c r="I990" s="437">
        <v>43</v>
      </c>
      <c r="J990" s="437">
        <v>1654.9045799999999</v>
      </c>
      <c r="K990" s="437"/>
      <c r="L990" s="454">
        <v>43</v>
      </c>
      <c r="M990" s="454">
        <v>1654.9045799999999</v>
      </c>
      <c r="N990" s="6" t="s">
        <v>2053</v>
      </c>
      <c r="O990" s="438">
        <v>45757</v>
      </c>
      <c r="P990" s="33" t="str">
        <f>HYPERLINK("https://my.zakupivli.pro/remote/dispatcher/state_purchase_view/58679096", "UA-2025-04-10-002695-a")</f>
        <v>UA-2025-04-10-002695-a</v>
      </c>
      <c r="Q990" s="450"/>
      <c r="R990" s="450">
        <v>43</v>
      </c>
      <c r="S990" s="450">
        <v>1652.11</v>
      </c>
      <c r="T990" s="444">
        <v>45782</v>
      </c>
      <c r="U990" s="437"/>
      <c r="V990" s="437"/>
    </row>
    <row r="991" spans="1:22" ht="62.4" x14ac:dyDescent="0.3">
      <c r="A991" s="437">
        <v>985</v>
      </c>
      <c r="B991" s="437" t="s">
        <v>21</v>
      </c>
      <c r="C991" s="44" t="s">
        <v>1515</v>
      </c>
      <c r="D991" s="437"/>
      <c r="E991" s="458" t="s">
        <v>75</v>
      </c>
      <c r="F991" s="44" t="s">
        <v>2071</v>
      </c>
      <c r="G991" s="437" t="s">
        <v>185</v>
      </c>
      <c r="H991" s="437"/>
      <c r="I991" s="437">
        <v>11</v>
      </c>
      <c r="J991" s="437">
        <v>55.299190000000003</v>
      </c>
      <c r="K991" s="437"/>
      <c r="L991" s="458">
        <v>11</v>
      </c>
      <c r="M991" s="458">
        <v>55.299190000000003</v>
      </c>
      <c r="N991" s="6" t="s">
        <v>2072</v>
      </c>
      <c r="O991" s="438">
        <v>45761</v>
      </c>
      <c r="P991" s="463" t="str">
        <f>HYPERLINK("https://my.zakupivli.pro/remote/dispatcher/state_purchase_view/58741981", "UA-2025-04-14-002092-a")</f>
        <v>UA-2025-04-14-002092-a</v>
      </c>
      <c r="Q991" s="437"/>
      <c r="R991" s="458">
        <v>11</v>
      </c>
      <c r="S991" s="458">
        <v>55.299190000000003</v>
      </c>
      <c r="T991" s="457">
        <v>45761</v>
      </c>
      <c r="U991" s="437"/>
      <c r="V991" s="458" t="s">
        <v>59</v>
      </c>
    </row>
    <row r="992" spans="1:22" ht="62.4" x14ac:dyDescent="0.3">
      <c r="A992" s="437">
        <v>986</v>
      </c>
      <c r="B992" s="437" t="s">
        <v>21</v>
      </c>
      <c r="C992" s="44" t="s">
        <v>405</v>
      </c>
      <c r="D992" s="437"/>
      <c r="E992" s="437" t="s">
        <v>2075</v>
      </c>
      <c r="F992" s="44" t="s">
        <v>2073</v>
      </c>
      <c r="G992" s="437" t="s">
        <v>185</v>
      </c>
      <c r="H992" s="437"/>
      <c r="I992" s="437">
        <v>670</v>
      </c>
      <c r="J992" s="437">
        <v>1077.7565</v>
      </c>
      <c r="K992" s="437"/>
      <c r="L992" s="461">
        <v>670</v>
      </c>
      <c r="M992" s="461">
        <v>1077.7565</v>
      </c>
      <c r="N992" s="6" t="s">
        <v>2076</v>
      </c>
      <c r="O992" s="438">
        <v>45762</v>
      </c>
      <c r="P992" s="33" t="str">
        <f>HYPERLINK("https://my.zakupivli.pro/remote/dispatcher/state_purchase_view/58797476", "UA-2025-04-15-012874-a")</f>
        <v>UA-2025-04-15-012874-a</v>
      </c>
      <c r="Q992" s="450"/>
      <c r="R992" s="450">
        <v>670</v>
      </c>
      <c r="S992" s="450">
        <v>1077.7565</v>
      </c>
      <c r="T992" s="444">
        <v>45783</v>
      </c>
      <c r="U992" s="437"/>
      <c r="V992" s="437"/>
    </row>
    <row r="993" spans="1:22" ht="140.4" customHeight="1" x14ac:dyDescent="0.3">
      <c r="A993" s="461">
        <v>987</v>
      </c>
      <c r="B993" s="461" t="s">
        <v>40</v>
      </c>
      <c r="C993" s="44" t="s">
        <v>41</v>
      </c>
      <c r="D993" s="461"/>
      <c r="E993" s="461" t="s">
        <v>88</v>
      </c>
      <c r="F993" s="44" t="s">
        <v>2074</v>
      </c>
      <c r="G993" s="461" t="s">
        <v>184</v>
      </c>
      <c r="H993" s="461">
        <v>60008.99267</v>
      </c>
      <c r="I993" s="461">
        <v>1</v>
      </c>
      <c r="J993" s="461">
        <v>60008.99267</v>
      </c>
      <c r="K993" s="461">
        <v>60008.99267</v>
      </c>
      <c r="L993" s="461">
        <v>1</v>
      </c>
      <c r="M993" s="461">
        <v>60008.99267</v>
      </c>
      <c r="N993" s="6" t="s">
        <v>2077</v>
      </c>
      <c r="O993" s="462">
        <v>45762</v>
      </c>
      <c r="P993" s="33" t="str">
        <f>HYPERLINK("https://my.zakupivli.pro/remote/dispatcher/state_purchase_view/58796029", "UA-2025-04-15-012229-a")</f>
        <v>UA-2025-04-15-012229-a</v>
      </c>
      <c r="Q993" s="450">
        <v>60001.892</v>
      </c>
      <c r="R993" s="450">
        <v>1</v>
      </c>
      <c r="S993" s="450">
        <v>60001.892</v>
      </c>
      <c r="T993" s="444">
        <v>45798</v>
      </c>
      <c r="U993" s="461"/>
      <c r="V993" s="461"/>
    </row>
    <row r="994" spans="1:22" ht="62.4" x14ac:dyDescent="0.3">
      <c r="A994" s="461">
        <v>988</v>
      </c>
      <c r="B994" s="461" t="s">
        <v>40</v>
      </c>
      <c r="C994" s="44" t="s">
        <v>541</v>
      </c>
      <c r="D994" s="461"/>
      <c r="E994" s="461" t="s">
        <v>75</v>
      </c>
      <c r="F994" s="44" t="s">
        <v>1891</v>
      </c>
      <c r="G994" s="461" t="s">
        <v>184</v>
      </c>
      <c r="H994" s="461">
        <v>408.31729000000001</v>
      </c>
      <c r="I994" s="461">
        <v>1</v>
      </c>
      <c r="J994" s="461">
        <v>408.31729000000001</v>
      </c>
      <c r="K994" s="461">
        <v>408.31729000000001</v>
      </c>
      <c r="L994" s="461">
        <v>1</v>
      </c>
      <c r="M994" s="461">
        <v>408.31729000000001</v>
      </c>
      <c r="N994" s="6" t="s">
        <v>2078</v>
      </c>
      <c r="O994" s="462">
        <v>45762</v>
      </c>
      <c r="P994" s="33" t="str">
        <f>HYPERLINK("https://my.zakupivli.pro/remote/dispatcher/state_purchase_view/58774811", "UA-2025-04-15-002650-a")</f>
        <v>UA-2025-04-15-002650-a</v>
      </c>
      <c r="Q994" s="461">
        <v>408.31729000000001</v>
      </c>
      <c r="R994" s="461">
        <v>1</v>
      </c>
      <c r="S994" s="461">
        <v>408.31729000000001</v>
      </c>
      <c r="T994" s="462">
        <v>45761</v>
      </c>
      <c r="U994" s="461"/>
      <c r="V994" s="461" t="s">
        <v>59</v>
      </c>
    </row>
    <row r="995" spans="1:22" ht="156" x14ac:dyDescent="0.3">
      <c r="A995" s="461">
        <v>989</v>
      </c>
      <c r="B995" s="461" t="s">
        <v>40</v>
      </c>
      <c r="C995" s="44" t="s">
        <v>884</v>
      </c>
      <c r="D995" s="461"/>
      <c r="E995" s="461" t="s">
        <v>20</v>
      </c>
      <c r="F995" s="44" t="s">
        <v>2079</v>
      </c>
      <c r="G995" s="461" t="s">
        <v>184</v>
      </c>
      <c r="H995" s="119">
        <v>2087.75</v>
      </c>
      <c r="I995" s="461">
        <v>1</v>
      </c>
      <c r="J995" s="119">
        <v>2087.75</v>
      </c>
      <c r="K995" s="119">
        <v>2087.75</v>
      </c>
      <c r="L995" s="464">
        <v>1</v>
      </c>
      <c r="M995" s="119">
        <v>2087.75</v>
      </c>
      <c r="N995" s="6" t="s">
        <v>2080</v>
      </c>
      <c r="O995" s="462">
        <v>45764</v>
      </c>
      <c r="P995" s="33" t="str">
        <f>HYPERLINK("https://my.zakupivli.pro/remote/dispatcher/state_purchase_view/58831849", "UA-2025-04-17-000408-a")</f>
        <v>UA-2025-04-17-000408-a</v>
      </c>
      <c r="Q995" s="450">
        <v>2087.6839300000001</v>
      </c>
      <c r="R995" s="450">
        <v>1</v>
      </c>
      <c r="S995" s="450">
        <v>2087.6839300000001</v>
      </c>
      <c r="T995" s="444">
        <v>45790</v>
      </c>
      <c r="U995" s="461"/>
      <c r="V995" s="461"/>
    </row>
    <row r="996" spans="1:22" ht="62.4" x14ac:dyDescent="0.3">
      <c r="A996" s="461">
        <v>990</v>
      </c>
      <c r="B996" s="461" t="s">
        <v>40</v>
      </c>
      <c r="C996" s="44" t="s">
        <v>41</v>
      </c>
      <c r="D996" s="461"/>
      <c r="E996" s="461" t="s">
        <v>20</v>
      </c>
      <c r="F996" s="44" t="s">
        <v>2081</v>
      </c>
      <c r="G996" s="461" t="s">
        <v>184</v>
      </c>
      <c r="H996" s="461">
        <v>614.77817000000005</v>
      </c>
      <c r="I996" s="461">
        <v>1</v>
      </c>
      <c r="J996" s="464">
        <v>614.77817000000005</v>
      </c>
      <c r="K996" s="464">
        <v>614.77817000000005</v>
      </c>
      <c r="L996" s="464">
        <v>1</v>
      </c>
      <c r="M996" s="464">
        <v>614.77817000000005</v>
      </c>
      <c r="N996" s="6" t="s">
        <v>2082</v>
      </c>
      <c r="O996" s="462">
        <v>45764</v>
      </c>
      <c r="P996" s="33" t="str">
        <f>HYPERLINK("https://my.zakupivli.pro/remote/dispatcher/state_purchase_view/58853384", "UA-2025-04-17-010179-a")</f>
        <v>UA-2025-04-17-010179-a</v>
      </c>
      <c r="Q996" s="464">
        <v>614.77817000000005</v>
      </c>
      <c r="R996" s="464">
        <v>1</v>
      </c>
      <c r="S996" s="464">
        <v>614.77817000000005</v>
      </c>
      <c r="T996" s="465">
        <v>45764</v>
      </c>
      <c r="U996" s="461"/>
      <c r="V996" s="464" t="s">
        <v>59</v>
      </c>
    </row>
    <row r="997" spans="1:22" ht="140.4" x14ac:dyDescent="0.3">
      <c r="A997" s="461">
        <v>991</v>
      </c>
      <c r="B997" s="466" t="s">
        <v>40</v>
      </c>
      <c r="C997" s="44" t="s">
        <v>41</v>
      </c>
      <c r="D997" s="461"/>
      <c r="E997" s="461" t="s">
        <v>88</v>
      </c>
      <c r="F997" s="44" t="s">
        <v>1984</v>
      </c>
      <c r="G997" s="466" t="s">
        <v>184</v>
      </c>
      <c r="H997" s="461">
        <v>850.11284999999998</v>
      </c>
      <c r="I997" s="461">
        <v>1</v>
      </c>
      <c r="J997" s="466">
        <v>850.11284999999998</v>
      </c>
      <c r="K997" s="466">
        <v>850.11284999999998</v>
      </c>
      <c r="L997" s="466">
        <v>1</v>
      </c>
      <c r="M997" s="466">
        <v>850.11284999999998</v>
      </c>
      <c r="N997" s="6" t="s">
        <v>2083</v>
      </c>
      <c r="O997" s="462">
        <v>45765</v>
      </c>
      <c r="P997" s="469" t="str">
        <f>HYPERLINK("https://my.zakupivli.pro/remote/dispatcher/state_purchase_view/58876022", "UA-2025-04-18-008450-a")</f>
        <v>UA-2025-04-18-008450-a</v>
      </c>
      <c r="Q997" s="450"/>
      <c r="R997" s="450"/>
      <c r="S997" s="450"/>
      <c r="T997" s="444"/>
      <c r="U997" s="461" t="s">
        <v>1820</v>
      </c>
      <c r="V997" s="461"/>
    </row>
    <row r="998" spans="1:22" ht="156" x14ac:dyDescent="0.3">
      <c r="A998" s="461">
        <v>992</v>
      </c>
      <c r="B998" s="466" t="s">
        <v>40</v>
      </c>
      <c r="C998" s="44" t="s">
        <v>41</v>
      </c>
      <c r="D998" s="461"/>
      <c r="E998" s="461" t="s">
        <v>88</v>
      </c>
      <c r="F998" s="44" t="s">
        <v>2084</v>
      </c>
      <c r="G998" s="466" t="s">
        <v>184</v>
      </c>
      <c r="H998" s="461">
        <v>665.31628000000001</v>
      </c>
      <c r="I998" s="461">
        <v>1</v>
      </c>
      <c r="J998" s="466">
        <v>665.31628000000001</v>
      </c>
      <c r="K998" s="466">
        <v>665.31628000000001</v>
      </c>
      <c r="L998" s="466">
        <v>1</v>
      </c>
      <c r="M998" s="466">
        <v>665.31628000000001</v>
      </c>
      <c r="N998" s="6" t="s">
        <v>2085</v>
      </c>
      <c r="O998" s="467">
        <v>45765</v>
      </c>
      <c r="P998" s="33" t="str">
        <f>HYPERLINK("https://my.zakupivli.pro/remote/dispatcher/state_purchase_view/58876357", "UA-2025-04-18-008599-a")</f>
        <v>UA-2025-04-18-008599-a</v>
      </c>
      <c r="Q998" s="450"/>
      <c r="R998" s="450"/>
      <c r="S998" s="450"/>
      <c r="T998" s="444"/>
      <c r="U998" s="479" t="s">
        <v>1820</v>
      </c>
      <c r="V998" s="461"/>
    </row>
    <row r="999" spans="1:22" ht="62.4" x14ac:dyDescent="0.3">
      <c r="A999" s="461">
        <v>993</v>
      </c>
      <c r="B999" s="461" t="s">
        <v>40</v>
      </c>
      <c r="C999" s="44" t="s">
        <v>73</v>
      </c>
      <c r="D999" s="461"/>
      <c r="E999" s="468" t="s">
        <v>75</v>
      </c>
      <c r="F999" s="65" t="s">
        <v>2087</v>
      </c>
      <c r="G999" s="473" t="s">
        <v>184</v>
      </c>
      <c r="H999" s="461">
        <v>117.38764999999999</v>
      </c>
      <c r="I999" s="461">
        <v>1</v>
      </c>
      <c r="J999" s="468">
        <v>117.38764999999999</v>
      </c>
      <c r="K999" s="468">
        <v>117.38764999999999</v>
      </c>
      <c r="L999" s="468">
        <v>1</v>
      </c>
      <c r="M999" s="468">
        <v>117.38764999999999</v>
      </c>
      <c r="N999" s="6" t="s">
        <v>2086</v>
      </c>
      <c r="O999" s="462">
        <v>45680</v>
      </c>
      <c r="P999" s="33" t="str">
        <f>HYPERLINK("https://my.zakupivli.pro/remote/dispatcher/state_purchase_view/58923256", "UA-2025-04-23-000184-a")</f>
        <v>UA-2025-04-23-000184-a</v>
      </c>
      <c r="Q999" s="468">
        <v>117.38764999999999</v>
      </c>
      <c r="R999" s="468">
        <v>1</v>
      </c>
      <c r="S999" s="468">
        <v>117.38764999999999</v>
      </c>
      <c r="T999" s="474">
        <v>45680</v>
      </c>
      <c r="U999" s="461"/>
      <c r="V999" s="468" t="s">
        <v>59</v>
      </c>
    </row>
    <row r="1000" spans="1:22" ht="62.4" x14ac:dyDescent="0.3">
      <c r="A1000" s="473">
        <v>994</v>
      </c>
      <c r="B1000" s="473" t="s">
        <v>40</v>
      </c>
      <c r="C1000" s="44" t="s">
        <v>884</v>
      </c>
      <c r="D1000" s="473"/>
      <c r="E1000" s="473" t="s">
        <v>20</v>
      </c>
      <c r="F1000" s="44" t="s">
        <v>2091</v>
      </c>
      <c r="G1000" s="461" t="s">
        <v>184</v>
      </c>
      <c r="H1000" s="473">
        <v>161.79945000000001</v>
      </c>
      <c r="I1000" s="473">
        <v>1</v>
      </c>
      <c r="J1000" s="473">
        <v>161.79945000000001</v>
      </c>
      <c r="K1000" s="473">
        <v>161.79945000000001</v>
      </c>
      <c r="L1000" s="473">
        <v>1</v>
      </c>
      <c r="M1000" s="473">
        <v>161.79945000000001</v>
      </c>
      <c r="N1000" s="6" t="s">
        <v>2093</v>
      </c>
      <c r="O1000" s="472">
        <v>45777</v>
      </c>
      <c r="P1000" s="33" t="str">
        <f>HYPERLINK("https://my.zakupivli.pro/remote/dispatcher/state_purchase_view/59070654", "UA-2025-04-30-002643-a")</f>
        <v>UA-2025-04-30-002643-a</v>
      </c>
      <c r="Q1000" s="473">
        <v>161.79945000000001</v>
      </c>
      <c r="R1000" s="473">
        <v>1</v>
      </c>
      <c r="S1000" s="473">
        <v>161.79945000000001</v>
      </c>
      <c r="T1000" s="474">
        <v>45777</v>
      </c>
      <c r="U1000" s="473"/>
      <c r="V1000" s="473" t="s">
        <v>59</v>
      </c>
    </row>
    <row r="1001" spans="1:22" ht="62.4" x14ac:dyDescent="0.3">
      <c r="A1001" s="473">
        <v>995</v>
      </c>
      <c r="B1001" s="473" t="s">
        <v>40</v>
      </c>
      <c r="C1001" s="44" t="s">
        <v>884</v>
      </c>
      <c r="D1001" s="473"/>
      <c r="E1001" s="473" t="s">
        <v>20</v>
      </c>
      <c r="F1001" s="44" t="s">
        <v>2092</v>
      </c>
      <c r="G1001" s="473" t="s">
        <v>184</v>
      </c>
      <c r="H1001" s="473">
        <v>63.242350000000002</v>
      </c>
      <c r="I1001" s="473">
        <v>1</v>
      </c>
      <c r="J1001" s="473">
        <v>63.242350000000002</v>
      </c>
      <c r="K1001" s="473">
        <v>63.242350000000002</v>
      </c>
      <c r="L1001" s="473">
        <v>1</v>
      </c>
      <c r="M1001" s="473">
        <v>63.242350000000002</v>
      </c>
      <c r="N1001" s="6" t="s">
        <v>2094</v>
      </c>
      <c r="O1001" s="472">
        <v>45777</v>
      </c>
      <c r="P1001" s="33" t="str">
        <f>HYPERLINK("https://my.zakupivli.pro/remote/dispatcher/state_purchase_view/59069777", "UA-2025-04-30-002296-a")</f>
        <v>UA-2025-04-30-002296-a</v>
      </c>
      <c r="Q1001" s="473">
        <v>63.242350000000002</v>
      </c>
      <c r="R1001" s="473">
        <v>1</v>
      </c>
      <c r="S1001" s="473">
        <v>63.242350000000002</v>
      </c>
      <c r="T1001" s="474">
        <v>45777</v>
      </c>
      <c r="U1001" s="473"/>
      <c r="V1001" s="473" t="s">
        <v>59</v>
      </c>
    </row>
    <row r="1002" spans="1:22" ht="62.4" x14ac:dyDescent="0.3">
      <c r="A1002" s="475">
        <v>996</v>
      </c>
      <c r="B1002" s="475" t="s">
        <v>21</v>
      </c>
      <c r="C1002" s="44" t="s">
        <v>1117</v>
      </c>
      <c r="D1002" s="475"/>
      <c r="E1002" s="475" t="s">
        <v>75</v>
      </c>
      <c r="F1002" s="225" t="s">
        <v>2095</v>
      </c>
      <c r="G1002" s="475" t="s">
        <v>185</v>
      </c>
      <c r="H1002" s="475">
        <v>46.489150000000002</v>
      </c>
      <c r="I1002" s="475">
        <v>1</v>
      </c>
      <c r="J1002" s="475">
        <v>46.489150000000002</v>
      </c>
      <c r="K1002" s="475">
        <v>46.489150000000002</v>
      </c>
      <c r="L1002" s="475">
        <v>1</v>
      </c>
      <c r="M1002" s="475">
        <v>46.489150000000002</v>
      </c>
      <c r="N1002" s="6" t="s">
        <v>2096</v>
      </c>
      <c r="O1002" s="476">
        <v>45778</v>
      </c>
      <c r="P1002" s="33" t="str">
        <f>HYPERLINK("https://my.zakupivli.pro/remote/dispatcher/state_purchase_view/59095527", "UA-2025-05-01-001961-a")</f>
        <v>UA-2025-05-01-001961-a</v>
      </c>
      <c r="Q1002" s="475">
        <v>46.489150000000002</v>
      </c>
      <c r="R1002" s="475">
        <v>1</v>
      </c>
      <c r="S1002" s="475">
        <v>46.489150000000002</v>
      </c>
      <c r="T1002" s="476">
        <v>45778</v>
      </c>
      <c r="U1002" s="475"/>
      <c r="V1002" s="475" t="s">
        <v>59</v>
      </c>
    </row>
    <row r="1003" spans="1:22" ht="62.4" x14ac:dyDescent="0.3">
      <c r="A1003" s="475">
        <v>997</v>
      </c>
      <c r="B1003" s="475" t="s">
        <v>40</v>
      </c>
      <c r="C1003" s="481" t="s">
        <v>884</v>
      </c>
      <c r="D1003" s="475"/>
      <c r="E1003" s="475" t="s">
        <v>20</v>
      </c>
      <c r="F1003" s="44" t="s">
        <v>2097</v>
      </c>
      <c r="G1003" s="475" t="s">
        <v>184</v>
      </c>
      <c r="H1003" s="475">
        <v>124.88800999999999</v>
      </c>
      <c r="I1003" s="475">
        <v>1</v>
      </c>
      <c r="J1003" s="477">
        <v>124.88800999999999</v>
      </c>
      <c r="K1003" s="477">
        <v>124.88800999999999</v>
      </c>
      <c r="L1003" s="477">
        <v>1</v>
      </c>
      <c r="M1003" s="477">
        <v>124.88800999999999</v>
      </c>
      <c r="N1003" s="6" t="s">
        <v>2098</v>
      </c>
      <c r="O1003" s="476">
        <v>45779</v>
      </c>
      <c r="P1003" s="33" t="str">
        <f>HYPERLINK("https://my.zakupivli.pro/remote/dispatcher/state_purchase_view/59128871", "UA-2025-05-02-003008-a")</f>
        <v>UA-2025-05-02-003008-a</v>
      </c>
      <c r="Q1003" s="477">
        <v>124.88800999999999</v>
      </c>
      <c r="R1003" s="477">
        <v>1</v>
      </c>
      <c r="S1003" s="477">
        <v>124.88800999999999</v>
      </c>
      <c r="T1003" s="478">
        <v>45779</v>
      </c>
      <c r="U1003" s="475"/>
      <c r="V1003" s="477" t="s">
        <v>59</v>
      </c>
    </row>
    <row r="1004" spans="1:22" ht="62.4" x14ac:dyDescent="0.3">
      <c r="A1004" s="475">
        <v>998</v>
      </c>
      <c r="B1004" s="479" t="s">
        <v>40</v>
      </c>
      <c r="C1004" s="44" t="s">
        <v>73</v>
      </c>
      <c r="D1004" s="475"/>
      <c r="E1004" s="479" t="s">
        <v>75</v>
      </c>
      <c r="F1004" s="44" t="s">
        <v>2118</v>
      </c>
      <c r="G1004" s="479" t="s">
        <v>184</v>
      </c>
      <c r="H1004" s="475">
        <v>127.15831</v>
      </c>
      <c r="I1004" s="475">
        <v>1</v>
      </c>
      <c r="J1004" s="479">
        <v>127.15831</v>
      </c>
      <c r="K1004" s="479">
        <v>127.15831</v>
      </c>
      <c r="L1004" s="479">
        <v>1</v>
      </c>
      <c r="M1004" s="479">
        <v>127.15831</v>
      </c>
      <c r="N1004" s="6" t="s">
        <v>2127</v>
      </c>
      <c r="O1004" s="476">
        <v>45783</v>
      </c>
      <c r="P1004" s="122" t="str">
        <f>HYPERLINK("https://my.zakupivli.pro/remote/dispatcher/state_purchase_view/59214035", "UA-2025-05-06-012412-a")</f>
        <v>UA-2025-05-06-012412-a</v>
      </c>
      <c r="Q1004" s="479">
        <v>127.15831</v>
      </c>
      <c r="R1004" s="479">
        <v>1</v>
      </c>
      <c r="S1004" s="479">
        <v>127.15831</v>
      </c>
      <c r="T1004" s="480">
        <v>45783</v>
      </c>
      <c r="U1004" s="475"/>
      <c r="V1004" s="479" t="s">
        <v>59</v>
      </c>
    </row>
    <row r="1005" spans="1:22" ht="62.4" x14ac:dyDescent="0.3">
      <c r="A1005" s="475">
        <v>999</v>
      </c>
      <c r="B1005" s="479" t="s">
        <v>40</v>
      </c>
      <c r="C1005" s="44" t="s">
        <v>73</v>
      </c>
      <c r="D1005" s="475"/>
      <c r="E1005" s="479" t="s">
        <v>75</v>
      </c>
      <c r="F1005" s="44" t="s">
        <v>2119</v>
      </c>
      <c r="G1005" s="479" t="s">
        <v>184</v>
      </c>
      <c r="H1005" s="475">
        <v>137.45094</v>
      </c>
      <c r="I1005" s="475">
        <v>1</v>
      </c>
      <c r="J1005" s="479">
        <v>137.45094</v>
      </c>
      <c r="K1005" s="479">
        <v>137.45094</v>
      </c>
      <c r="L1005" s="479">
        <v>1</v>
      </c>
      <c r="M1005" s="479">
        <v>137.45094</v>
      </c>
      <c r="N1005" s="6" t="s">
        <v>2128</v>
      </c>
      <c r="O1005" s="480">
        <v>45783</v>
      </c>
      <c r="P1005" s="122" t="str">
        <f>HYPERLINK("https://my.zakupivli.pro/remote/dispatcher/state_purchase_view/59213415", "UA-2025-05-06-012147-a")</f>
        <v>UA-2025-05-06-012147-a</v>
      </c>
      <c r="Q1005" s="479">
        <v>137.45094</v>
      </c>
      <c r="R1005" s="479">
        <v>1</v>
      </c>
      <c r="S1005" s="479">
        <v>137.45094</v>
      </c>
      <c r="T1005" s="480">
        <v>45783</v>
      </c>
      <c r="U1005" s="475"/>
      <c r="V1005" s="479" t="s">
        <v>59</v>
      </c>
    </row>
    <row r="1006" spans="1:22" ht="62.4" x14ac:dyDescent="0.3">
      <c r="A1006" s="475">
        <v>1000</v>
      </c>
      <c r="B1006" s="479" t="s">
        <v>40</v>
      </c>
      <c r="C1006" s="44" t="s">
        <v>73</v>
      </c>
      <c r="D1006" s="475"/>
      <c r="E1006" s="479" t="s">
        <v>75</v>
      </c>
      <c r="F1006" s="44" t="s">
        <v>2120</v>
      </c>
      <c r="G1006" s="479" t="s">
        <v>184</v>
      </c>
      <c r="H1006" s="475">
        <v>150.7722</v>
      </c>
      <c r="I1006" s="475">
        <v>1</v>
      </c>
      <c r="J1006" s="479">
        <v>150.7722</v>
      </c>
      <c r="K1006" s="479">
        <v>150.7722</v>
      </c>
      <c r="L1006" s="479">
        <v>1</v>
      </c>
      <c r="M1006" s="479">
        <v>150.7722</v>
      </c>
      <c r="N1006" s="6" t="s">
        <v>2129</v>
      </c>
      <c r="O1006" s="480">
        <v>45783</v>
      </c>
      <c r="P1006" s="122" t="str">
        <f>HYPERLINK("https://my.zakupivli.pro/remote/dispatcher/state_purchase_view/59211123", "UA-2025-05-06-011060-a")</f>
        <v>UA-2025-05-06-011060-a</v>
      </c>
      <c r="Q1006" s="479">
        <v>150.7722</v>
      </c>
      <c r="R1006" s="479">
        <v>1</v>
      </c>
      <c r="S1006" s="479">
        <v>150.7722</v>
      </c>
      <c r="T1006" s="476">
        <v>45782</v>
      </c>
      <c r="U1006" s="475"/>
      <c r="V1006" s="479" t="s">
        <v>59</v>
      </c>
    </row>
    <row r="1007" spans="1:22" ht="62.4" x14ac:dyDescent="0.3">
      <c r="A1007" s="475">
        <v>1001</v>
      </c>
      <c r="B1007" s="479" t="s">
        <v>40</v>
      </c>
      <c r="C1007" s="44" t="s">
        <v>73</v>
      </c>
      <c r="D1007" s="475"/>
      <c r="E1007" s="479" t="s">
        <v>75</v>
      </c>
      <c r="F1007" s="44" t="s">
        <v>2121</v>
      </c>
      <c r="G1007" s="479" t="s">
        <v>184</v>
      </c>
      <c r="H1007" s="475">
        <v>165.38106999999999</v>
      </c>
      <c r="I1007" s="475">
        <v>1</v>
      </c>
      <c r="J1007" s="479">
        <v>165.38106999999999</v>
      </c>
      <c r="K1007" s="479">
        <v>165.38106999999999</v>
      </c>
      <c r="L1007" s="479">
        <v>1</v>
      </c>
      <c r="M1007" s="479">
        <v>165.38106999999999</v>
      </c>
      <c r="N1007" s="6" t="s">
        <v>2130</v>
      </c>
      <c r="O1007" s="480">
        <v>45783</v>
      </c>
      <c r="P1007" s="122" t="str">
        <f>HYPERLINK("https://my.zakupivli.pro/remote/dispatcher/state_purchase_view/59210268", "UA-2025-05-06-010641-a")</f>
        <v>UA-2025-05-06-010641-a</v>
      </c>
      <c r="Q1007" s="479">
        <v>165.38106999999999</v>
      </c>
      <c r="R1007" s="479">
        <v>1</v>
      </c>
      <c r="S1007" s="479">
        <v>165.38106999999999</v>
      </c>
      <c r="T1007" s="476">
        <v>45783</v>
      </c>
      <c r="U1007" s="475"/>
      <c r="V1007" s="479" t="s">
        <v>59</v>
      </c>
    </row>
    <row r="1008" spans="1:22" ht="62.4" x14ac:dyDescent="0.3">
      <c r="A1008" s="475">
        <v>1002</v>
      </c>
      <c r="B1008" s="479" t="s">
        <v>40</v>
      </c>
      <c r="C1008" s="44" t="s">
        <v>73</v>
      </c>
      <c r="D1008" s="475"/>
      <c r="E1008" s="479" t="s">
        <v>75</v>
      </c>
      <c r="F1008" s="44" t="s">
        <v>2122</v>
      </c>
      <c r="G1008" s="479" t="s">
        <v>184</v>
      </c>
      <c r="H1008" s="475">
        <v>213.58992000000001</v>
      </c>
      <c r="I1008" s="475">
        <v>1</v>
      </c>
      <c r="J1008" s="479">
        <v>213.58992000000001</v>
      </c>
      <c r="K1008" s="479">
        <v>213.58992000000001</v>
      </c>
      <c r="L1008" s="479">
        <v>1</v>
      </c>
      <c r="M1008" s="479">
        <v>213.58992000000001</v>
      </c>
      <c r="N1008" s="6" t="s">
        <v>2131</v>
      </c>
      <c r="O1008" s="480">
        <v>45783</v>
      </c>
      <c r="P1008" s="122" t="str">
        <f>HYPERLINK("https://my.zakupivli.pro/remote/dispatcher/state_purchase_view/59209475", "UA-2025-05-06-010317-a")</f>
        <v>UA-2025-05-06-010317-a</v>
      </c>
      <c r="Q1008" s="479">
        <v>213.58992000000001</v>
      </c>
      <c r="R1008" s="479">
        <v>1</v>
      </c>
      <c r="S1008" s="479">
        <v>213.58992000000001</v>
      </c>
      <c r="T1008" s="480">
        <v>45783</v>
      </c>
      <c r="U1008" s="475"/>
      <c r="V1008" s="479" t="s">
        <v>59</v>
      </c>
    </row>
    <row r="1009" spans="1:22" ht="62.4" x14ac:dyDescent="0.3">
      <c r="A1009" s="475">
        <v>1003</v>
      </c>
      <c r="B1009" s="479" t="s">
        <v>40</v>
      </c>
      <c r="C1009" s="44" t="s">
        <v>73</v>
      </c>
      <c r="D1009" s="475"/>
      <c r="E1009" s="479" t="s">
        <v>75</v>
      </c>
      <c r="F1009" s="44" t="s">
        <v>2123</v>
      </c>
      <c r="G1009" s="479" t="s">
        <v>184</v>
      </c>
      <c r="H1009" s="475">
        <v>128.78271000000001</v>
      </c>
      <c r="I1009" s="475">
        <v>1</v>
      </c>
      <c r="J1009" s="479">
        <v>128.78271000000001</v>
      </c>
      <c r="K1009" s="479">
        <v>128.78271000000001</v>
      </c>
      <c r="L1009" s="479">
        <v>1</v>
      </c>
      <c r="M1009" s="479">
        <v>128.78271000000001</v>
      </c>
      <c r="N1009" s="6" t="s">
        <v>2132</v>
      </c>
      <c r="O1009" s="480">
        <v>45783</v>
      </c>
      <c r="P1009" s="122" t="str">
        <f>HYPERLINK("https://my.zakupivli.pro/remote/dispatcher/state_purchase_view/59208249", "UA-2025-05-06-009792-a")</f>
        <v>UA-2025-05-06-009792-a</v>
      </c>
      <c r="Q1009" s="479">
        <v>128.78271000000001</v>
      </c>
      <c r="R1009" s="479">
        <v>1</v>
      </c>
      <c r="S1009" s="479">
        <v>128.78271000000001</v>
      </c>
      <c r="T1009" s="476">
        <v>45782</v>
      </c>
      <c r="U1009" s="475"/>
      <c r="V1009" s="479" t="s">
        <v>59</v>
      </c>
    </row>
    <row r="1010" spans="1:22" ht="62.4" x14ac:dyDescent="0.3">
      <c r="A1010" s="475">
        <v>1004</v>
      </c>
      <c r="B1010" s="479" t="s">
        <v>40</v>
      </c>
      <c r="C1010" s="44" t="s">
        <v>73</v>
      </c>
      <c r="D1010" s="475"/>
      <c r="E1010" s="479" t="s">
        <v>75</v>
      </c>
      <c r="F1010" s="44" t="s">
        <v>2124</v>
      </c>
      <c r="G1010" s="479" t="s">
        <v>184</v>
      </c>
      <c r="H1010" s="475">
        <v>120.53361</v>
      </c>
      <c r="I1010" s="475">
        <v>1</v>
      </c>
      <c r="J1010" s="479">
        <v>120.53361</v>
      </c>
      <c r="K1010" s="479">
        <v>120.53361</v>
      </c>
      <c r="L1010" s="479">
        <v>1</v>
      </c>
      <c r="M1010" s="479">
        <v>120.53361</v>
      </c>
      <c r="N1010" s="6" t="s">
        <v>2133</v>
      </c>
      <c r="O1010" s="480">
        <v>45783</v>
      </c>
      <c r="P1010" s="122" t="str">
        <f>HYPERLINK("https://my.zakupivli.pro/remote/dispatcher/state_purchase_view/59208246", "UA-2025-05-06-009789-a")</f>
        <v>UA-2025-05-06-009789-a</v>
      </c>
      <c r="Q1010" s="479">
        <v>120.53361</v>
      </c>
      <c r="R1010" s="479">
        <v>1</v>
      </c>
      <c r="S1010" s="479">
        <v>120.53361</v>
      </c>
      <c r="T1010" s="480">
        <v>45782</v>
      </c>
      <c r="U1010" s="475"/>
      <c r="V1010" s="479" t="s">
        <v>59</v>
      </c>
    </row>
    <row r="1011" spans="1:22" ht="62.4" x14ac:dyDescent="0.3">
      <c r="A1011" s="475">
        <v>1005</v>
      </c>
      <c r="B1011" s="479" t="s">
        <v>40</v>
      </c>
      <c r="C1011" s="44" t="s">
        <v>41</v>
      </c>
      <c r="D1011" s="475"/>
      <c r="E1011" s="479" t="s">
        <v>20</v>
      </c>
      <c r="F1011" s="44" t="s">
        <v>2125</v>
      </c>
      <c r="G1011" s="479" t="s">
        <v>184</v>
      </c>
      <c r="H1011" s="475">
        <v>130.94183000000001</v>
      </c>
      <c r="I1011" s="475">
        <v>1</v>
      </c>
      <c r="J1011" s="479">
        <v>130.94183000000001</v>
      </c>
      <c r="K1011" s="479">
        <v>130.94183000000001</v>
      </c>
      <c r="L1011" s="479">
        <v>1</v>
      </c>
      <c r="M1011" s="479">
        <v>130.94183000000001</v>
      </c>
      <c r="N1011" s="6" t="s">
        <v>2134</v>
      </c>
      <c r="O1011" s="480">
        <v>45783</v>
      </c>
      <c r="P1011" s="122" t="str">
        <f>HYPERLINK("https://my.zakupivli.pro/remote/dispatcher/state_purchase_view/59204270", "UA-2025-05-06-008012-a")</f>
        <v>UA-2025-05-06-008012-a</v>
      </c>
      <c r="Q1011" s="479">
        <v>130.94183000000001</v>
      </c>
      <c r="R1011" s="479">
        <v>1</v>
      </c>
      <c r="S1011" s="479">
        <v>130.94183000000001</v>
      </c>
      <c r="T1011" s="480">
        <v>45783</v>
      </c>
      <c r="U1011" s="475"/>
      <c r="V1011" s="479" t="s">
        <v>59</v>
      </c>
    </row>
    <row r="1012" spans="1:22" ht="62.4" x14ac:dyDescent="0.3">
      <c r="A1012" s="479">
        <v>1006</v>
      </c>
      <c r="B1012" s="479" t="s">
        <v>40</v>
      </c>
      <c r="C1012" s="44" t="s">
        <v>884</v>
      </c>
      <c r="D1012" s="479"/>
      <c r="E1012" s="479" t="s">
        <v>20</v>
      </c>
      <c r="F1012" s="44" t="s">
        <v>2126</v>
      </c>
      <c r="G1012" s="479" t="s">
        <v>184</v>
      </c>
      <c r="H1012" s="479">
        <v>203.98324</v>
      </c>
      <c r="I1012" s="479">
        <v>1</v>
      </c>
      <c r="J1012" s="479">
        <v>203.98324</v>
      </c>
      <c r="K1012" s="479">
        <v>203.98324</v>
      </c>
      <c r="L1012" s="479">
        <v>1</v>
      </c>
      <c r="M1012" s="479">
        <v>203.98324</v>
      </c>
      <c r="N1012" s="6" t="s">
        <v>2135</v>
      </c>
      <c r="O1012" s="480">
        <v>45783</v>
      </c>
      <c r="P1012" s="122" t="str">
        <f>HYPERLINK("https://my.zakupivli.pro/remote/dispatcher/state_purchase_view/59203411", "UA-2025-05-06-007587-a")</f>
        <v>UA-2025-05-06-007587-a</v>
      </c>
      <c r="Q1012" s="479">
        <v>203.98324</v>
      </c>
      <c r="R1012" s="479">
        <v>1</v>
      </c>
      <c r="S1012" s="479">
        <v>203.98324</v>
      </c>
      <c r="T1012" s="480">
        <v>45783</v>
      </c>
      <c r="U1012" s="479"/>
      <c r="V1012" s="479" t="s">
        <v>59</v>
      </c>
    </row>
    <row r="1013" spans="1:22" ht="62.4" x14ac:dyDescent="0.3">
      <c r="A1013" s="483">
        <v>1007</v>
      </c>
      <c r="B1013" s="483" t="s">
        <v>40</v>
      </c>
      <c r="C1013" s="44" t="s">
        <v>73</v>
      </c>
      <c r="D1013" s="483"/>
      <c r="E1013" s="483" t="s">
        <v>75</v>
      </c>
      <c r="F1013" s="44" t="s">
        <v>2136</v>
      </c>
      <c r="G1013" s="483" t="s">
        <v>184</v>
      </c>
      <c r="H1013" s="483">
        <v>307.41726</v>
      </c>
      <c r="I1013" s="483">
        <v>1</v>
      </c>
      <c r="J1013" s="483">
        <v>307.41726</v>
      </c>
      <c r="K1013" s="483">
        <v>307.41726</v>
      </c>
      <c r="L1013" s="483">
        <v>1</v>
      </c>
      <c r="M1013" s="483">
        <v>307.41726</v>
      </c>
      <c r="N1013" s="6" t="s">
        <v>2137</v>
      </c>
      <c r="O1013" s="484">
        <v>45784</v>
      </c>
      <c r="P1013" s="33" t="str">
        <f>HYPERLINK("https://my.zakupivli.pro/remote/dispatcher/state_purchase_view/59253985", "UA-2025-05-07-007781-a")</f>
        <v>UA-2025-05-07-007781-a</v>
      </c>
      <c r="Q1013" s="483">
        <v>307.41726</v>
      </c>
      <c r="R1013" s="483">
        <v>1</v>
      </c>
      <c r="S1013" s="483">
        <v>307.41726</v>
      </c>
      <c r="T1013" s="484">
        <v>45784</v>
      </c>
      <c r="U1013" s="483"/>
      <c r="V1013" s="483" t="s">
        <v>59</v>
      </c>
    </row>
    <row r="1014" spans="1:22" ht="62.4" x14ac:dyDescent="0.3">
      <c r="A1014" s="486">
        <v>1008</v>
      </c>
      <c r="B1014" s="486" t="s">
        <v>40</v>
      </c>
      <c r="C1014" s="44" t="s">
        <v>884</v>
      </c>
      <c r="D1014" s="486"/>
      <c r="E1014" s="486" t="s">
        <v>20</v>
      </c>
      <c r="F1014" s="44" t="s">
        <v>2138</v>
      </c>
      <c r="G1014" s="486" t="s">
        <v>184</v>
      </c>
      <c r="H1014" s="486">
        <v>308.91014000000001</v>
      </c>
      <c r="I1014" s="486">
        <v>1</v>
      </c>
      <c r="J1014" s="486">
        <v>308.91014000000001</v>
      </c>
      <c r="K1014" s="486">
        <v>308.91014000000001</v>
      </c>
      <c r="L1014" s="486">
        <v>1</v>
      </c>
      <c r="M1014" s="486">
        <v>308.91014000000001</v>
      </c>
      <c r="N1014" s="6" t="s">
        <v>2142</v>
      </c>
      <c r="O1014" s="485">
        <v>45785</v>
      </c>
      <c r="P1014" s="33" t="str">
        <f>HYPERLINK("https://my.zakupivli.pro/remote/dispatcher/state_purchase_view/59272383", "UA-2025-05-08-001478-a")</f>
        <v>UA-2025-05-08-001478-a</v>
      </c>
      <c r="Q1014" s="486">
        <v>308.91014000000001</v>
      </c>
      <c r="R1014" s="486">
        <v>1</v>
      </c>
      <c r="S1014" s="486">
        <v>308.91014000000001</v>
      </c>
      <c r="T1014" s="485">
        <v>45784</v>
      </c>
      <c r="U1014" s="486"/>
      <c r="V1014" s="486" t="s">
        <v>59</v>
      </c>
    </row>
    <row r="1015" spans="1:22" ht="62.4" x14ac:dyDescent="0.3">
      <c r="A1015" s="486">
        <v>1009</v>
      </c>
      <c r="B1015" s="486" t="s">
        <v>40</v>
      </c>
      <c r="C1015" s="44" t="s">
        <v>41</v>
      </c>
      <c r="D1015" s="486"/>
      <c r="E1015" s="486" t="s">
        <v>20</v>
      </c>
      <c r="F1015" s="44" t="s">
        <v>2139</v>
      </c>
      <c r="G1015" s="486" t="s">
        <v>184</v>
      </c>
      <c r="H1015" s="486">
        <v>87.890124999999998</v>
      </c>
      <c r="I1015" s="486">
        <v>1</v>
      </c>
      <c r="J1015" s="486">
        <v>87.890124999999998</v>
      </c>
      <c r="K1015" s="486">
        <v>87.890124999999998</v>
      </c>
      <c r="L1015" s="486">
        <v>1</v>
      </c>
      <c r="M1015" s="486">
        <v>87.890124999999998</v>
      </c>
      <c r="N1015" s="6" t="s">
        <v>2143</v>
      </c>
      <c r="O1015" s="485">
        <v>45785</v>
      </c>
      <c r="P1015" s="33" t="str">
        <f>HYPERLINK("https://my.zakupivli.pro/remote/dispatcher/state_purchase_view/59272094", "UA-2025-05-08-001289-a")</f>
        <v>UA-2025-05-08-001289-a</v>
      </c>
      <c r="Q1015" s="486">
        <v>87.890124999999998</v>
      </c>
      <c r="R1015" s="486">
        <v>1</v>
      </c>
      <c r="S1015" s="486">
        <v>87.890124999999998</v>
      </c>
      <c r="T1015" s="485">
        <v>45784</v>
      </c>
      <c r="U1015" s="486"/>
      <c r="V1015" s="486" t="s">
        <v>59</v>
      </c>
    </row>
    <row r="1016" spans="1:22" ht="62.4" x14ac:dyDescent="0.3">
      <c r="A1016" s="486">
        <v>1010</v>
      </c>
      <c r="B1016" s="486" t="s">
        <v>40</v>
      </c>
      <c r="C1016" s="44" t="s">
        <v>884</v>
      </c>
      <c r="D1016" s="486"/>
      <c r="E1016" s="486" t="s">
        <v>20</v>
      </c>
      <c r="F1016" s="44" t="s">
        <v>2140</v>
      </c>
      <c r="G1016" s="486" t="s">
        <v>184</v>
      </c>
      <c r="H1016" s="486">
        <v>228.11002999999999</v>
      </c>
      <c r="I1016" s="486">
        <v>1</v>
      </c>
      <c r="J1016" s="486">
        <v>228.11002999999999</v>
      </c>
      <c r="K1016" s="486">
        <v>228.11002999999999</v>
      </c>
      <c r="L1016" s="486">
        <v>1</v>
      </c>
      <c r="M1016" s="486">
        <v>228.11002999999999</v>
      </c>
      <c r="N1016" s="6" t="s">
        <v>2144</v>
      </c>
      <c r="O1016" s="485">
        <v>45785</v>
      </c>
      <c r="P1016" s="33" t="str">
        <f>HYPERLINK("https://my.zakupivli.pro/remote/dispatcher/state_purchase_view/59271749", "UA-2025-05-08-001179-a")</f>
        <v>UA-2025-05-08-001179-a</v>
      </c>
      <c r="Q1016" s="486">
        <v>228.11002999999999</v>
      </c>
      <c r="R1016" s="486">
        <v>1</v>
      </c>
      <c r="S1016" s="486">
        <v>228.11002999999999</v>
      </c>
      <c r="T1016" s="485">
        <v>45784</v>
      </c>
      <c r="U1016" s="486"/>
      <c r="V1016" s="486" t="s">
        <v>59</v>
      </c>
    </row>
    <row r="1017" spans="1:22" ht="62.4" x14ac:dyDescent="0.3">
      <c r="A1017" s="486">
        <v>1011</v>
      </c>
      <c r="B1017" s="486" t="s">
        <v>40</v>
      </c>
      <c r="C1017" s="44" t="s">
        <v>41</v>
      </c>
      <c r="D1017" s="486"/>
      <c r="E1017" s="486" t="s">
        <v>20</v>
      </c>
      <c r="F1017" s="44" t="s">
        <v>2141</v>
      </c>
      <c r="G1017" s="486" t="s">
        <v>184</v>
      </c>
      <c r="H1017" s="486">
        <v>234.77054999999999</v>
      </c>
      <c r="I1017" s="486">
        <v>1</v>
      </c>
      <c r="J1017" s="486">
        <v>234.77054999999999</v>
      </c>
      <c r="K1017" s="486">
        <v>234.77054999999999</v>
      </c>
      <c r="L1017" s="486">
        <v>1</v>
      </c>
      <c r="M1017" s="486">
        <v>234.77054999999999</v>
      </c>
      <c r="N1017" s="6" t="s">
        <v>2145</v>
      </c>
      <c r="O1017" s="485">
        <v>45785</v>
      </c>
      <c r="P1017" s="33" t="str">
        <f>HYPERLINK("https://my.zakupivli.pro/remote/dispatcher/state_purchase_view/59271695", "UA-2025-05-08-001145-a")</f>
        <v>UA-2025-05-08-001145-a</v>
      </c>
      <c r="Q1017" s="486">
        <v>234.77054999999999</v>
      </c>
      <c r="R1017" s="486">
        <v>1</v>
      </c>
      <c r="S1017" s="486">
        <v>234.77054999999999</v>
      </c>
      <c r="T1017" s="485">
        <v>45784</v>
      </c>
      <c r="U1017" s="486"/>
      <c r="V1017" s="486" t="s">
        <v>59</v>
      </c>
    </row>
    <row r="1018" spans="1:22" ht="62.4" x14ac:dyDescent="0.3">
      <c r="A1018" s="486">
        <v>1012</v>
      </c>
      <c r="B1018" s="487" t="s">
        <v>40</v>
      </c>
      <c r="C1018" s="44" t="s">
        <v>1248</v>
      </c>
      <c r="D1018" s="486"/>
      <c r="E1018" s="487" t="s">
        <v>75</v>
      </c>
      <c r="F1018" s="44" t="s">
        <v>2150</v>
      </c>
      <c r="G1018" s="487" t="s">
        <v>184</v>
      </c>
      <c r="H1018" s="486">
        <v>233.70140000000001</v>
      </c>
      <c r="I1018" s="486">
        <v>1</v>
      </c>
      <c r="J1018" s="487">
        <v>233.70140000000001</v>
      </c>
      <c r="K1018" s="487">
        <v>233.70140000000001</v>
      </c>
      <c r="L1018" s="487">
        <v>1</v>
      </c>
      <c r="M1018" s="487">
        <v>233.70140000000001</v>
      </c>
      <c r="N1018" s="6" t="s">
        <v>2151</v>
      </c>
      <c r="O1018" s="485">
        <v>45786</v>
      </c>
      <c r="P1018" s="33" t="str">
        <f>HYPERLINK("https://my.zakupivli.pro/remote/dispatcher/state_purchase_view/59328070", "UA-2025-05-09-011607-a")</f>
        <v>UA-2025-05-09-011607-a</v>
      </c>
      <c r="Q1018" s="487">
        <v>233.70140000000001</v>
      </c>
      <c r="R1018" s="487">
        <v>1</v>
      </c>
      <c r="S1018" s="487">
        <v>233.70140000000001</v>
      </c>
      <c r="T1018" s="485">
        <v>45785</v>
      </c>
      <c r="U1018" s="486"/>
      <c r="V1018" s="487" t="s">
        <v>59</v>
      </c>
    </row>
    <row r="1019" spans="1:22" ht="62.4" x14ac:dyDescent="0.3">
      <c r="A1019" s="486">
        <v>1013</v>
      </c>
      <c r="B1019" s="488" t="s">
        <v>40</v>
      </c>
      <c r="C1019" s="44" t="s">
        <v>884</v>
      </c>
      <c r="D1019" s="486"/>
      <c r="E1019" s="488" t="s">
        <v>20</v>
      </c>
      <c r="F1019" s="44" t="s">
        <v>2152</v>
      </c>
      <c r="G1019" s="486" t="s">
        <v>184</v>
      </c>
      <c r="H1019" s="486">
        <v>74.87321</v>
      </c>
      <c r="I1019" s="486">
        <v>1</v>
      </c>
      <c r="J1019" s="488">
        <v>74.87321</v>
      </c>
      <c r="K1019" s="488">
        <v>74.87321</v>
      </c>
      <c r="L1019" s="488">
        <v>1</v>
      </c>
      <c r="M1019" s="488">
        <v>74.87321</v>
      </c>
      <c r="N1019" s="6" t="s">
        <v>2155</v>
      </c>
      <c r="O1019" s="485">
        <v>45789</v>
      </c>
      <c r="P1019" s="33" t="str">
        <f>HYPERLINK("https://my.zakupivli.pro/remote/dispatcher/state_purchase_view/59361203", "UA-2025-05-12-011976-a")</f>
        <v>UA-2025-05-12-011976-a</v>
      </c>
      <c r="Q1019" s="488">
        <v>74.87321</v>
      </c>
      <c r="R1019" s="488">
        <v>1</v>
      </c>
      <c r="S1019" s="488">
        <v>74.87321</v>
      </c>
      <c r="T1019" s="489">
        <v>45789</v>
      </c>
      <c r="U1019" s="486"/>
      <c r="V1019" s="488" t="s">
        <v>59</v>
      </c>
    </row>
    <row r="1020" spans="1:22" ht="62.4" x14ac:dyDescent="0.3">
      <c r="A1020" s="486">
        <v>1014</v>
      </c>
      <c r="B1020" s="488" t="s">
        <v>40</v>
      </c>
      <c r="C1020" s="44" t="s">
        <v>884</v>
      </c>
      <c r="D1020" s="486"/>
      <c r="E1020" s="488" t="s">
        <v>20</v>
      </c>
      <c r="F1020" s="44" t="s">
        <v>2153</v>
      </c>
      <c r="G1020" s="486" t="s">
        <v>184</v>
      </c>
      <c r="H1020" s="486">
        <v>289.86410999999998</v>
      </c>
      <c r="I1020" s="486">
        <v>1</v>
      </c>
      <c r="J1020" s="488">
        <v>289.86410999999998</v>
      </c>
      <c r="K1020" s="488">
        <v>289.86410999999998</v>
      </c>
      <c r="L1020" s="488">
        <v>1</v>
      </c>
      <c r="M1020" s="488">
        <v>289.86410999999998</v>
      </c>
      <c r="N1020" s="6" t="s">
        <v>2156</v>
      </c>
      <c r="O1020" s="489">
        <v>45789</v>
      </c>
      <c r="P1020" s="33" t="str">
        <f>HYPERLINK("https://my.zakupivli.pro/remote/dispatcher/state_purchase_view/59361064", "UA-2025-05-12-011885-a")</f>
        <v>UA-2025-05-12-011885-a</v>
      </c>
      <c r="Q1020" s="488">
        <v>289.86410999999998</v>
      </c>
      <c r="R1020" s="488">
        <v>1</v>
      </c>
      <c r="S1020" s="488">
        <v>289.86410999999998</v>
      </c>
      <c r="T1020" s="489">
        <v>45789</v>
      </c>
      <c r="U1020" s="486"/>
      <c r="V1020" s="488" t="s">
        <v>59</v>
      </c>
    </row>
    <row r="1021" spans="1:22" ht="62.4" x14ac:dyDescent="0.3">
      <c r="A1021" s="486">
        <v>1015</v>
      </c>
      <c r="B1021" s="488" t="s">
        <v>40</v>
      </c>
      <c r="C1021" s="44" t="s">
        <v>884</v>
      </c>
      <c r="D1021" s="486"/>
      <c r="E1021" s="488" t="s">
        <v>20</v>
      </c>
      <c r="F1021" s="44" t="s">
        <v>2154</v>
      </c>
      <c r="G1021" s="486" t="s">
        <v>184</v>
      </c>
      <c r="H1021" s="486">
        <v>311.78775000000002</v>
      </c>
      <c r="I1021" s="486">
        <v>1</v>
      </c>
      <c r="J1021" s="488">
        <v>311.78775000000002</v>
      </c>
      <c r="K1021" s="488">
        <v>311.78775000000002</v>
      </c>
      <c r="L1021" s="488">
        <v>1</v>
      </c>
      <c r="M1021" s="488">
        <v>311.78775000000002</v>
      </c>
      <c r="N1021" s="6" t="s">
        <v>2157</v>
      </c>
      <c r="O1021" s="489">
        <v>45789</v>
      </c>
      <c r="P1021" s="33" t="str">
        <f>HYPERLINK("https://my.zakupivli.pro/remote/dispatcher/state_purchase_view/59354476", "UA-2025-05-12-008899-a")</f>
        <v>UA-2025-05-12-008899-a</v>
      </c>
      <c r="Q1021" s="488">
        <v>311.78775000000002</v>
      </c>
      <c r="R1021" s="488">
        <v>1</v>
      </c>
      <c r="S1021" s="488">
        <v>311.78775000000002</v>
      </c>
      <c r="T1021" s="489">
        <v>45789</v>
      </c>
      <c r="U1021" s="486"/>
      <c r="V1021" s="488" t="s">
        <v>59</v>
      </c>
    </row>
    <row r="1022" spans="1:22" ht="43.2" x14ac:dyDescent="0.3">
      <c r="A1022" s="486">
        <v>1016</v>
      </c>
      <c r="B1022" s="486" t="s">
        <v>21</v>
      </c>
      <c r="C1022" s="44" t="s">
        <v>1163</v>
      </c>
      <c r="D1022" s="486"/>
      <c r="E1022" s="490" t="s">
        <v>75</v>
      </c>
      <c r="F1022" s="44" t="s">
        <v>2158</v>
      </c>
      <c r="G1022" s="486" t="s">
        <v>185</v>
      </c>
      <c r="H1022" s="486"/>
      <c r="I1022" s="486">
        <v>924</v>
      </c>
      <c r="J1022" s="486">
        <v>135.83332999999999</v>
      </c>
      <c r="K1022" s="486"/>
      <c r="L1022" s="490">
        <v>924</v>
      </c>
      <c r="M1022" s="490">
        <v>135.83332999999999</v>
      </c>
      <c r="N1022" s="6" t="s">
        <v>2160</v>
      </c>
      <c r="O1022" s="485">
        <v>45790</v>
      </c>
      <c r="P1022" s="33" t="str">
        <f>HYPERLINK("https://my.zakupivli.pro/remote/dispatcher/state_purchase_view/59372454", "UA-2025-05-13-002429-a")</f>
        <v>UA-2025-05-13-002429-a</v>
      </c>
      <c r="Q1022" s="450"/>
      <c r="R1022" s="450">
        <v>924</v>
      </c>
      <c r="S1022" s="450">
        <v>131.85480000000001</v>
      </c>
      <c r="T1022" s="444">
        <v>45804</v>
      </c>
      <c r="U1022" s="486"/>
      <c r="V1022" s="486"/>
    </row>
    <row r="1023" spans="1:22" ht="43.2" x14ac:dyDescent="0.3">
      <c r="A1023" s="486">
        <v>1017</v>
      </c>
      <c r="B1023" s="486" t="s">
        <v>21</v>
      </c>
      <c r="C1023" s="44" t="s">
        <v>1163</v>
      </c>
      <c r="D1023" s="486"/>
      <c r="E1023" s="490" t="s">
        <v>75</v>
      </c>
      <c r="F1023" s="44" t="s">
        <v>2159</v>
      </c>
      <c r="G1023" s="486" t="s">
        <v>185</v>
      </c>
      <c r="H1023" s="486"/>
      <c r="I1023" s="486">
        <v>573</v>
      </c>
      <c r="J1023" s="486">
        <v>263.09199999999998</v>
      </c>
      <c r="K1023" s="486"/>
      <c r="L1023" s="490">
        <v>573</v>
      </c>
      <c r="M1023" s="490">
        <v>263.09199999999998</v>
      </c>
      <c r="N1023" s="6" t="s">
        <v>2161</v>
      </c>
      <c r="O1023" s="491">
        <v>45790</v>
      </c>
      <c r="P1023" s="33" t="str">
        <f>HYPERLINK("https://my.zakupivli.pro/remote/dispatcher/state_purchase_view/59372454", "UA-2025-05-13-002429-a")</f>
        <v>UA-2025-05-13-002429-a</v>
      </c>
      <c r="Q1023" s="450"/>
      <c r="R1023" s="450">
        <v>573</v>
      </c>
      <c r="S1023" s="450">
        <v>238.84970000000001</v>
      </c>
      <c r="T1023" s="444">
        <v>45804</v>
      </c>
      <c r="U1023" s="486"/>
      <c r="V1023" s="486"/>
    </row>
    <row r="1024" spans="1:22" ht="78" x14ac:dyDescent="0.3">
      <c r="A1024" s="486">
        <v>1018</v>
      </c>
      <c r="B1024" s="493" t="s">
        <v>40</v>
      </c>
      <c r="C1024" s="44" t="s">
        <v>884</v>
      </c>
      <c r="D1024" s="486"/>
      <c r="E1024" s="493" t="s">
        <v>20</v>
      </c>
      <c r="F1024" s="44" t="s">
        <v>2162</v>
      </c>
      <c r="G1024" s="493" t="s">
        <v>184</v>
      </c>
      <c r="H1024" s="486">
        <v>157.30072999999999</v>
      </c>
      <c r="I1024" s="486">
        <v>1</v>
      </c>
      <c r="J1024" s="493">
        <v>157.30072999999999</v>
      </c>
      <c r="K1024" s="493">
        <v>157.30072999999999</v>
      </c>
      <c r="L1024" s="493">
        <v>1</v>
      </c>
      <c r="M1024" s="493">
        <v>157.30072999999999</v>
      </c>
      <c r="N1024" s="6" t="s">
        <v>2165</v>
      </c>
      <c r="O1024" s="485">
        <v>45793</v>
      </c>
      <c r="P1024" s="33" t="str">
        <f>HYPERLINK("https://my.zakupivli.pro/remote/dispatcher/state_purchase_view/59464900", "UA-2025-05-16-000275-a")</f>
        <v>UA-2025-05-16-000275-a</v>
      </c>
      <c r="Q1024" s="493">
        <v>157.30072999999999</v>
      </c>
      <c r="R1024" s="493">
        <v>1</v>
      </c>
      <c r="S1024" s="493">
        <v>157.30072999999999</v>
      </c>
      <c r="T1024" s="485">
        <v>45792</v>
      </c>
      <c r="U1024" s="486"/>
      <c r="V1024" s="493" t="s">
        <v>59</v>
      </c>
    </row>
    <row r="1025" spans="1:22" ht="62.4" x14ac:dyDescent="0.3">
      <c r="A1025" s="493">
        <v>1019</v>
      </c>
      <c r="B1025" s="493" t="s">
        <v>40</v>
      </c>
      <c r="C1025" s="44" t="s">
        <v>884</v>
      </c>
      <c r="D1025" s="493"/>
      <c r="E1025" s="493" t="s">
        <v>20</v>
      </c>
      <c r="F1025" s="44" t="s">
        <v>2163</v>
      </c>
      <c r="G1025" s="493" t="s">
        <v>184</v>
      </c>
      <c r="H1025" s="493">
        <v>777.36433999999997</v>
      </c>
      <c r="I1025" s="493">
        <v>1</v>
      </c>
      <c r="J1025" s="493">
        <v>777.36433999999997</v>
      </c>
      <c r="K1025" s="493">
        <v>777.36433999999997</v>
      </c>
      <c r="L1025" s="493">
        <v>1</v>
      </c>
      <c r="M1025" s="493">
        <v>777.36433999999997</v>
      </c>
      <c r="N1025" s="6" t="s">
        <v>2166</v>
      </c>
      <c r="O1025" s="492">
        <v>45793</v>
      </c>
      <c r="P1025" s="33" t="str">
        <f>HYPERLINK("https://my.zakupivli.pro/remote/dispatcher/state_purchase_view/59464876", "UA-2025-05-16-000256-a")</f>
        <v>UA-2025-05-16-000256-a</v>
      </c>
      <c r="Q1025" s="493">
        <v>777.36433999999997</v>
      </c>
      <c r="R1025" s="493">
        <v>1</v>
      </c>
      <c r="S1025" s="493">
        <v>777.36433999999997</v>
      </c>
      <c r="T1025" s="492">
        <v>45792</v>
      </c>
      <c r="U1025" s="493"/>
      <c r="V1025" s="493" t="s">
        <v>59</v>
      </c>
    </row>
    <row r="1026" spans="1:22" ht="62.4" x14ac:dyDescent="0.3">
      <c r="A1026" s="493">
        <v>1020</v>
      </c>
      <c r="B1026" s="493" t="s">
        <v>40</v>
      </c>
      <c r="C1026" s="44" t="s">
        <v>41</v>
      </c>
      <c r="D1026" s="493"/>
      <c r="E1026" s="493" t="s">
        <v>20</v>
      </c>
      <c r="F1026" s="44" t="s">
        <v>2164</v>
      </c>
      <c r="G1026" s="493" t="s">
        <v>184</v>
      </c>
      <c r="H1026" s="493">
        <v>402.67865</v>
      </c>
      <c r="I1026" s="493">
        <v>1</v>
      </c>
      <c r="J1026" s="493">
        <v>402.67865</v>
      </c>
      <c r="K1026" s="493">
        <v>402.67865</v>
      </c>
      <c r="L1026" s="493">
        <v>1</v>
      </c>
      <c r="M1026" s="493">
        <v>402.67865</v>
      </c>
      <c r="N1026" s="6" t="s">
        <v>2167</v>
      </c>
      <c r="O1026" s="492">
        <v>45793</v>
      </c>
      <c r="P1026" s="33" t="str">
        <f>HYPERLINK("https://my.zakupivli.pro/remote/dispatcher/state_purchase_view/59464736", "UA-2025-05-16-000205-a")</f>
        <v>UA-2025-05-16-000205-a</v>
      </c>
      <c r="Q1026" s="493">
        <v>402.67865</v>
      </c>
      <c r="R1026" s="493">
        <v>1</v>
      </c>
      <c r="S1026" s="493">
        <v>402.67865</v>
      </c>
      <c r="T1026" s="492">
        <v>45792</v>
      </c>
      <c r="U1026" s="493"/>
      <c r="V1026" s="493" t="s">
        <v>59</v>
      </c>
    </row>
    <row r="1027" spans="1:22" ht="62.4" x14ac:dyDescent="0.3">
      <c r="A1027" s="494">
        <v>1021</v>
      </c>
      <c r="B1027" s="494" t="s">
        <v>40</v>
      </c>
      <c r="C1027" s="44" t="s">
        <v>73</v>
      </c>
      <c r="D1027" s="494"/>
      <c r="E1027" s="494" t="s">
        <v>75</v>
      </c>
      <c r="F1027" s="44" t="s">
        <v>2168</v>
      </c>
      <c r="G1027" s="494" t="s">
        <v>184</v>
      </c>
      <c r="H1027" s="494">
        <v>95.526079999999993</v>
      </c>
      <c r="I1027" s="494">
        <v>1</v>
      </c>
      <c r="J1027" s="494">
        <v>95.526079999999993</v>
      </c>
      <c r="K1027" s="494">
        <v>95.526079999999993</v>
      </c>
      <c r="L1027" s="494">
        <v>1</v>
      </c>
      <c r="M1027" s="494">
        <v>95.526079999999993</v>
      </c>
      <c r="N1027" s="6" t="s">
        <v>2169</v>
      </c>
      <c r="O1027" s="495">
        <v>45796</v>
      </c>
      <c r="P1027" s="33" t="str">
        <f>HYPERLINK("https://my.zakupivli.pro/remote/dispatcher/state_purchase_view/59518976", "UA-2025-05-19-012608-a")</f>
        <v>UA-2025-05-19-012608-a</v>
      </c>
      <c r="Q1027" s="494">
        <v>95.526079999999993</v>
      </c>
      <c r="R1027" s="494">
        <v>1</v>
      </c>
      <c r="S1027" s="494">
        <v>95.526079999999993</v>
      </c>
      <c r="T1027" s="495">
        <v>45796</v>
      </c>
      <c r="U1027" s="494"/>
      <c r="V1027" s="494" t="s">
        <v>59</v>
      </c>
    </row>
    <row r="1028" spans="1:22" ht="46.8" x14ac:dyDescent="0.3">
      <c r="A1028" s="496">
        <v>1022</v>
      </c>
      <c r="B1028" s="496" t="s">
        <v>21</v>
      </c>
      <c r="C1028" s="44" t="s">
        <v>894</v>
      </c>
      <c r="D1028" s="496"/>
      <c r="E1028" s="496" t="s">
        <v>75</v>
      </c>
      <c r="F1028" s="44" t="s">
        <v>2170</v>
      </c>
      <c r="G1028" s="496" t="s">
        <v>185</v>
      </c>
      <c r="H1028" s="496"/>
      <c r="I1028" s="496">
        <v>9</v>
      </c>
      <c r="J1028" s="119">
        <v>148.5</v>
      </c>
      <c r="K1028" s="496"/>
      <c r="L1028" s="496">
        <v>9</v>
      </c>
      <c r="M1028" s="119">
        <v>148.5</v>
      </c>
      <c r="N1028" s="6" t="s">
        <v>2173</v>
      </c>
      <c r="O1028" s="497">
        <v>45797</v>
      </c>
      <c r="P1028" s="33" t="str">
        <f>HYPERLINK("https://my.zakupivli.pro/remote/dispatcher/state_purchase_view/59543384", "UA-2025-05-20-009372-a")</f>
        <v>UA-2025-05-20-009372-a</v>
      </c>
      <c r="Q1028" s="445"/>
      <c r="R1028" s="445"/>
      <c r="S1028" s="445"/>
      <c r="T1028" s="428"/>
      <c r="U1028" s="496"/>
      <c r="V1028" s="496"/>
    </row>
    <row r="1029" spans="1:22" ht="62.4" x14ac:dyDescent="0.3">
      <c r="A1029" s="496">
        <v>1023</v>
      </c>
      <c r="B1029" s="496" t="s">
        <v>40</v>
      </c>
      <c r="C1029" s="44" t="s">
        <v>884</v>
      </c>
      <c r="D1029" s="496"/>
      <c r="E1029" s="496" t="s">
        <v>20</v>
      </c>
      <c r="F1029" s="44" t="s">
        <v>2171</v>
      </c>
      <c r="G1029" s="496" t="s">
        <v>184</v>
      </c>
      <c r="H1029" s="496"/>
      <c r="I1029" s="496">
        <v>1</v>
      </c>
      <c r="J1029" s="496">
        <v>438.27614</v>
      </c>
      <c r="K1029" s="496"/>
      <c r="L1029" s="496">
        <v>1</v>
      </c>
      <c r="M1029" s="496">
        <v>438.27614</v>
      </c>
      <c r="N1029" s="6" t="s">
        <v>2174</v>
      </c>
      <c r="O1029" s="497">
        <v>45797</v>
      </c>
      <c r="P1029" s="33" t="str">
        <f>HYPERLINK("https://my.zakupivli.pro/remote/dispatcher/state_purchase_view/59526001", "UA-2025-05-20-001567-a")</f>
        <v>UA-2025-05-20-001567-a</v>
      </c>
      <c r="Q1029" s="496"/>
      <c r="R1029" s="496">
        <v>1</v>
      </c>
      <c r="S1029" s="496">
        <v>438.27614</v>
      </c>
      <c r="T1029" s="497">
        <v>45796</v>
      </c>
      <c r="U1029" s="496"/>
      <c r="V1029" s="496" t="s">
        <v>59</v>
      </c>
    </row>
    <row r="1030" spans="1:22" ht="62.4" x14ac:dyDescent="0.3">
      <c r="A1030" s="496">
        <v>1024</v>
      </c>
      <c r="B1030" s="496" t="s">
        <v>40</v>
      </c>
      <c r="C1030" s="44" t="s">
        <v>884</v>
      </c>
      <c r="D1030" s="496"/>
      <c r="E1030" s="496" t="s">
        <v>20</v>
      </c>
      <c r="F1030" s="44" t="s">
        <v>2172</v>
      </c>
      <c r="G1030" s="496" t="s">
        <v>184</v>
      </c>
      <c r="H1030" s="496"/>
      <c r="I1030" s="496">
        <v>1</v>
      </c>
      <c r="J1030" s="496">
        <v>301.57130000000001</v>
      </c>
      <c r="K1030" s="496"/>
      <c r="L1030" s="496">
        <v>1</v>
      </c>
      <c r="M1030" s="496">
        <v>301.57130000000001</v>
      </c>
      <c r="N1030" s="6" t="s">
        <v>2175</v>
      </c>
      <c r="O1030" s="497">
        <v>45797</v>
      </c>
      <c r="P1030" s="33" t="str">
        <f>HYPERLINK("https://my.zakupivli.pro/remote/dispatcher/state_purchase_view/59525958", "UA-2025-05-20-001540-a")</f>
        <v>UA-2025-05-20-001540-a</v>
      </c>
      <c r="Q1030" s="496"/>
      <c r="R1030" s="496">
        <v>1</v>
      </c>
      <c r="S1030" s="496">
        <v>301.57130000000001</v>
      </c>
      <c r="T1030" s="497">
        <v>45796</v>
      </c>
      <c r="U1030" s="496"/>
      <c r="V1030" s="496" t="s">
        <v>59</v>
      </c>
    </row>
    <row r="1031" spans="1:22" ht="43.2" x14ac:dyDescent="0.3">
      <c r="A1031" s="496">
        <v>1025</v>
      </c>
      <c r="B1031" s="496" t="s">
        <v>21</v>
      </c>
      <c r="C1031" s="44" t="s">
        <v>175</v>
      </c>
      <c r="D1031" s="496"/>
      <c r="E1031" s="496" t="s">
        <v>75</v>
      </c>
      <c r="F1031" s="44" t="s">
        <v>2176</v>
      </c>
      <c r="G1031" s="496" t="s">
        <v>186</v>
      </c>
      <c r="H1031" s="496"/>
      <c r="I1031" s="496">
        <v>31</v>
      </c>
      <c r="J1031" s="119">
        <v>829.4</v>
      </c>
      <c r="K1031" s="496"/>
      <c r="L1031" s="496">
        <v>31</v>
      </c>
      <c r="M1031" s="119">
        <v>829.4</v>
      </c>
      <c r="N1031" s="6" t="s">
        <v>2177</v>
      </c>
      <c r="O1031" s="497">
        <v>45798</v>
      </c>
      <c r="P1031" s="33" t="str">
        <f>HYPERLINK("https://my.zakupivli.pro/remote/dispatcher/state_purchase_view/59578825", "UA-2025-05-21-010260-a")</f>
        <v>UA-2025-05-21-010260-a</v>
      </c>
      <c r="Q1031" s="445"/>
      <c r="R1031" s="445"/>
      <c r="S1031" s="445"/>
      <c r="T1031" s="428"/>
      <c r="U1031" s="496"/>
      <c r="V1031" s="496"/>
    </row>
    <row r="1032" spans="1:22" ht="62.4" x14ac:dyDescent="0.3">
      <c r="A1032" s="496">
        <v>1026</v>
      </c>
      <c r="B1032" s="498" t="s">
        <v>40</v>
      </c>
      <c r="C1032" s="44" t="s">
        <v>884</v>
      </c>
      <c r="D1032" s="496"/>
      <c r="E1032" s="498" t="s">
        <v>20</v>
      </c>
      <c r="F1032" s="44" t="s">
        <v>2178</v>
      </c>
      <c r="G1032" s="498" t="s">
        <v>184</v>
      </c>
      <c r="H1032" s="496">
        <v>241.42393999999999</v>
      </c>
      <c r="I1032" s="496">
        <v>1</v>
      </c>
      <c r="J1032" s="498">
        <v>241.42393999999999</v>
      </c>
      <c r="K1032" s="498">
        <v>241.42393999999999</v>
      </c>
      <c r="L1032" s="498">
        <v>1</v>
      </c>
      <c r="M1032" s="498">
        <v>241.42393999999999</v>
      </c>
      <c r="N1032" s="6" t="s">
        <v>2179</v>
      </c>
      <c r="O1032" s="497">
        <v>45799</v>
      </c>
      <c r="P1032" s="33" t="str">
        <f>HYPERLINK("https://my.zakupivli.pro/remote/dispatcher/state_purchase_view/59596873", "UA-2025-05-22-003797-a")</f>
        <v>UA-2025-05-22-003797-a</v>
      </c>
      <c r="Q1032" s="498">
        <v>241.42393999999999</v>
      </c>
      <c r="R1032" s="498">
        <v>1</v>
      </c>
      <c r="S1032" s="498">
        <v>241.42393999999999</v>
      </c>
      <c r="T1032" s="497">
        <v>45798</v>
      </c>
      <c r="U1032" s="496"/>
      <c r="V1032" s="498" t="s">
        <v>59</v>
      </c>
    </row>
    <row r="1033" spans="1:22" ht="62.4" x14ac:dyDescent="0.3">
      <c r="A1033" s="496">
        <v>1027</v>
      </c>
      <c r="B1033" s="499" t="s">
        <v>40</v>
      </c>
      <c r="C1033" s="44" t="s">
        <v>884</v>
      </c>
      <c r="D1033" s="496"/>
      <c r="E1033" s="499" t="s">
        <v>20</v>
      </c>
      <c r="F1033" s="44" t="s">
        <v>2180</v>
      </c>
      <c r="G1033" s="499" t="s">
        <v>184</v>
      </c>
      <c r="H1033" s="496">
        <v>61.53237</v>
      </c>
      <c r="I1033" s="496">
        <v>1</v>
      </c>
      <c r="J1033" s="499">
        <v>61.53237</v>
      </c>
      <c r="K1033" s="499">
        <v>61.53237</v>
      </c>
      <c r="L1033" s="499">
        <v>1</v>
      </c>
      <c r="M1033" s="499">
        <v>61.53237</v>
      </c>
      <c r="N1033" s="6" t="s">
        <v>2181</v>
      </c>
      <c r="O1033" s="497">
        <v>45800</v>
      </c>
      <c r="P1033" s="33" t="str">
        <f>HYPERLINK("https://my.zakupivli.pro/remote/dispatcher/state_purchase_view/59641745", "UA-2025-05-23-009263-a")</f>
        <v>UA-2025-05-23-009263-a</v>
      </c>
      <c r="Q1033" s="499">
        <v>61.53237</v>
      </c>
      <c r="R1033" s="499">
        <v>1</v>
      </c>
      <c r="S1033" s="499">
        <v>61.53237</v>
      </c>
      <c r="T1033" s="500">
        <v>45800</v>
      </c>
      <c r="U1033" s="496"/>
      <c r="V1033" s="499" t="s">
        <v>59</v>
      </c>
    </row>
    <row r="1034" spans="1:22" ht="62.4" x14ac:dyDescent="0.3">
      <c r="A1034" s="501">
        <v>1028</v>
      </c>
      <c r="B1034" s="501" t="s">
        <v>1150</v>
      </c>
      <c r="C1034" s="44" t="s">
        <v>1400</v>
      </c>
      <c r="D1034" s="501"/>
      <c r="E1034" s="501" t="s">
        <v>75</v>
      </c>
      <c r="F1034" s="225" t="s">
        <v>2182</v>
      </c>
      <c r="G1034" s="501" t="s">
        <v>1149</v>
      </c>
      <c r="H1034" s="119">
        <v>75</v>
      </c>
      <c r="I1034" s="501">
        <v>1</v>
      </c>
      <c r="J1034" s="119">
        <v>75</v>
      </c>
      <c r="K1034" s="119">
        <v>75</v>
      </c>
      <c r="L1034" s="501">
        <v>1</v>
      </c>
      <c r="M1034" s="119">
        <v>75</v>
      </c>
      <c r="N1034" s="6" t="s">
        <v>2183</v>
      </c>
      <c r="O1034" s="502">
        <v>45803</v>
      </c>
      <c r="P1034" s="33" t="str">
        <f>HYPERLINK("https://my.zakupivli.pro/remote/dispatcher/state_purchase_view/59662837", "UA-2025-05-26-004827-a")</f>
        <v>UA-2025-05-26-004827-a</v>
      </c>
      <c r="Q1034" s="119">
        <v>75</v>
      </c>
      <c r="R1034" s="501">
        <v>1</v>
      </c>
      <c r="S1034" s="119">
        <v>75</v>
      </c>
      <c r="T1034" s="502">
        <v>45800</v>
      </c>
      <c r="U1034" s="501"/>
      <c r="V1034" s="501" t="s">
        <v>59</v>
      </c>
    </row>
    <row r="1035" spans="1:22" ht="93.6" x14ac:dyDescent="0.3">
      <c r="A1035" s="504">
        <v>1029</v>
      </c>
      <c r="B1035" s="504" t="s">
        <v>40</v>
      </c>
      <c r="C1035" s="44" t="s">
        <v>41</v>
      </c>
      <c r="D1035" s="504"/>
      <c r="E1035" s="504" t="s">
        <v>20</v>
      </c>
      <c r="F1035" s="44" t="s">
        <v>2184</v>
      </c>
      <c r="G1035" s="504" t="s">
        <v>184</v>
      </c>
      <c r="H1035" s="504">
        <v>740.09612000000004</v>
      </c>
      <c r="I1035" s="504">
        <v>1</v>
      </c>
      <c r="J1035" s="504">
        <v>740.09612000000004</v>
      </c>
      <c r="K1035" s="504">
        <v>740.09612000000004</v>
      </c>
      <c r="L1035" s="504">
        <v>1</v>
      </c>
      <c r="M1035" s="504">
        <v>740.09612000000004</v>
      </c>
      <c r="N1035" s="6" t="s">
        <v>2186</v>
      </c>
      <c r="O1035" s="503">
        <v>45804</v>
      </c>
      <c r="P1035" s="33" t="str">
        <f>HYPERLINK("https://my.zakupivli.pro/remote/dispatcher/state_purchase_view/59692478", "UA-2025-05-27-003751-a")</f>
        <v>UA-2025-05-27-003751-a</v>
      </c>
      <c r="Q1035" s="504">
        <v>740.09612000000004</v>
      </c>
      <c r="R1035" s="504">
        <v>1</v>
      </c>
      <c r="S1035" s="504">
        <v>740.09612000000004</v>
      </c>
      <c r="T1035" s="503">
        <v>45804</v>
      </c>
      <c r="U1035" s="504"/>
      <c r="V1035" s="504" t="s">
        <v>59</v>
      </c>
    </row>
    <row r="1036" spans="1:22" ht="93.6" x14ac:dyDescent="0.3">
      <c r="A1036" s="504">
        <v>1030</v>
      </c>
      <c r="B1036" s="504" t="s">
        <v>40</v>
      </c>
      <c r="C1036" s="44" t="s">
        <v>41</v>
      </c>
      <c r="D1036" s="504"/>
      <c r="E1036" s="504" t="s">
        <v>20</v>
      </c>
      <c r="F1036" s="44" t="s">
        <v>2185</v>
      </c>
      <c r="G1036" s="504" t="s">
        <v>184</v>
      </c>
      <c r="H1036" s="504">
        <v>1038.4562900000001</v>
      </c>
      <c r="I1036" s="504">
        <v>1</v>
      </c>
      <c r="J1036" s="504">
        <v>1038.4562900000001</v>
      </c>
      <c r="K1036" s="504">
        <v>1038.4562900000001</v>
      </c>
      <c r="L1036" s="504">
        <v>1</v>
      </c>
      <c r="M1036" s="504">
        <v>1038.4562900000001</v>
      </c>
      <c r="N1036" s="6" t="s">
        <v>2187</v>
      </c>
      <c r="O1036" s="503">
        <v>45804</v>
      </c>
      <c r="P1036" s="33" t="str">
        <f>HYPERLINK("https://my.zakupivli.pro/remote/dispatcher/state_purchase_view/59688234", "UA-2025-05-27-001919-a")</f>
        <v>UA-2025-05-27-001919-a</v>
      </c>
      <c r="Q1036" s="504">
        <v>1038.4562900000001</v>
      </c>
      <c r="R1036" s="504">
        <v>1</v>
      </c>
      <c r="S1036" s="504">
        <v>1038.4562900000001</v>
      </c>
      <c r="T1036" s="503">
        <v>45804</v>
      </c>
      <c r="U1036" s="504"/>
      <c r="V1036" s="504" t="s">
        <v>59</v>
      </c>
    </row>
    <row r="1037" spans="1:22" ht="62.4" x14ac:dyDescent="0.3">
      <c r="A1037" s="504">
        <v>1031</v>
      </c>
      <c r="B1037" s="504" t="s">
        <v>40</v>
      </c>
      <c r="C1037" s="44" t="s">
        <v>73</v>
      </c>
      <c r="D1037" s="504"/>
      <c r="E1037" s="504" t="s">
        <v>75</v>
      </c>
      <c r="F1037" s="44" t="s">
        <v>2188</v>
      </c>
      <c r="G1037" s="504" t="s">
        <v>184</v>
      </c>
      <c r="H1037" s="504">
        <v>90.812740000000005</v>
      </c>
      <c r="I1037" s="504">
        <v>1</v>
      </c>
      <c r="J1037" s="505">
        <v>90.812740000000005</v>
      </c>
      <c r="K1037" s="505">
        <v>90.812740000000005</v>
      </c>
      <c r="L1037" s="505">
        <v>1</v>
      </c>
      <c r="M1037" s="505">
        <v>90.812740000000005</v>
      </c>
      <c r="N1037" s="6" t="s">
        <v>2189</v>
      </c>
      <c r="O1037" s="506">
        <v>45804</v>
      </c>
      <c r="P1037" s="33" t="str">
        <f>HYPERLINK("https://my.zakupivli.pro/remote/dispatcher/state_purchase_view/59713132", "UA-2025-05-27-012930-a")</f>
        <v>UA-2025-05-27-012930-a</v>
      </c>
      <c r="Q1037" s="505">
        <v>90.812740000000005</v>
      </c>
      <c r="R1037" s="505">
        <v>1</v>
      </c>
      <c r="S1037" s="505">
        <v>90.812740000000005</v>
      </c>
      <c r="T1037" s="503">
        <v>45803</v>
      </c>
      <c r="U1037" s="504"/>
      <c r="V1037" s="505" t="s">
        <v>59</v>
      </c>
    </row>
    <row r="1038" spans="1:22" x14ac:dyDescent="0.3">
      <c r="A1038" s="504"/>
      <c r="B1038" s="504"/>
      <c r="C1038" s="504"/>
      <c r="D1038" s="504"/>
      <c r="E1038" s="504"/>
      <c r="F1038" s="504"/>
      <c r="G1038" s="504"/>
      <c r="H1038" s="504"/>
      <c r="I1038" s="504"/>
      <c r="J1038" s="504"/>
      <c r="K1038" s="504"/>
      <c r="L1038" s="504"/>
      <c r="M1038" s="504"/>
      <c r="N1038" s="504"/>
      <c r="O1038" s="503"/>
      <c r="P1038" s="504"/>
      <c r="Q1038" s="504"/>
      <c r="R1038" s="504"/>
      <c r="S1038" s="504"/>
      <c r="T1038" s="503"/>
      <c r="U1038" s="504"/>
      <c r="V1038" s="504"/>
    </row>
    <row r="1039" spans="1:22" x14ac:dyDescent="0.3">
      <c r="A1039" s="504"/>
      <c r="B1039" s="504"/>
      <c r="C1039" s="504"/>
      <c r="D1039" s="504"/>
      <c r="E1039" s="504"/>
      <c r="F1039" s="504"/>
      <c r="G1039" s="504"/>
      <c r="H1039" s="504"/>
      <c r="I1039" s="504"/>
      <c r="J1039" s="504"/>
      <c r="K1039" s="504"/>
      <c r="L1039" s="504"/>
      <c r="M1039" s="504"/>
      <c r="N1039" s="504"/>
      <c r="O1039" s="503"/>
      <c r="P1039" s="504"/>
      <c r="Q1039" s="504"/>
      <c r="R1039" s="504"/>
      <c r="S1039" s="504"/>
      <c r="T1039" s="503"/>
      <c r="U1039" s="504"/>
      <c r="V1039" s="504"/>
    </row>
    <row r="1040" spans="1:22" x14ac:dyDescent="0.3">
      <c r="A1040" s="504"/>
      <c r="B1040" s="504"/>
      <c r="C1040" s="504"/>
      <c r="D1040" s="504"/>
      <c r="E1040" s="504"/>
      <c r="F1040" s="504"/>
      <c r="G1040" s="504"/>
      <c r="H1040" s="504"/>
      <c r="I1040" s="504"/>
      <c r="J1040" s="504"/>
      <c r="K1040" s="504"/>
      <c r="L1040" s="504"/>
      <c r="M1040" s="504"/>
      <c r="N1040" s="504"/>
      <c r="O1040" s="503"/>
      <c r="P1040" s="504"/>
      <c r="Q1040" s="504"/>
      <c r="R1040" s="504"/>
      <c r="S1040" s="504"/>
      <c r="T1040" s="503"/>
      <c r="U1040" s="504"/>
      <c r="V1040" s="504"/>
    </row>
    <row r="1041" spans="1:22" x14ac:dyDescent="0.3">
      <c r="A1041" s="504"/>
      <c r="B1041" s="504"/>
      <c r="C1041" s="504"/>
      <c r="D1041" s="504"/>
      <c r="E1041" s="504"/>
      <c r="F1041" s="504"/>
      <c r="G1041" s="504"/>
      <c r="H1041" s="504"/>
      <c r="I1041" s="504"/>
      <c r="J1041" s="504"/>
      <c r="K1041" s="504"/>
      <c r="L1041" s="504"/>
      <c r="M1041" s="504"/>
      <c r="N1041" s="504"/>
      <c r="O1041" s="503"/>
      <c r="P1041" s="504"/>
      <c r="Q1041" s="504"/>
      <c r="R1041" s="504"/>
      <c r="S1041" s="504"/>
      <c r="T1041" s="503"/>
      <c r="U1041" s="504"/>
      <c r="V1041" s="504"/>
    </row>
    <row r="1042" spans="1:22" x14ac:dyDescent="0.3">
      <c r="A1042" s="504"/>
      <c r="B1042" s="504"/>
      <c r="C1042" s="504"/>
      <c r="D1042" s="504"/>
      <c r="E1042" s="504"/>
      <c r="F1042" s="504"/>
      <c r="G1042" s="504"/>
      <c r="H1042" s="504"/>
      <c r="I1042" s="504"/>
      <c r="J1042" s="504"/>
      <c r="K1042" s="504"/>
      <c r="L1042" s="504"/>
      <c r="M1042" s="504"/>
      <c r="N1042" s="504"/>
      <c r="O1042" s="503"/>
      <c r="P1042" s="504"/>
      <c r="Q1042" s="504"/>
      <c r="R1042" s="504"/>
      <c r="S1042" s="504"/>
      <c r="T1042" s="503"/>
      <c r="U1042" s="504"/>
      <c r="V1042" s="504"/>
    </row>
    <row r="1043" spans="1:22" x14ac:dyDescent="0.3">
      <c r="A1043" s="504"/>
      <c r="B1043" s="504"/>
      <c r="C1043" s="504"/>
      <c r="D1043" s="504"/>
      <c r="E1043" s="504"/>
      <c r="F1043" s="504"/>
      <c r="G1043" s="504"/>
      <c r="H1043" s="504"/>
      <c r="I1043" s="504"/>
      <c r="J1043" s="504"/>
      <c r="K1043" s="504"/>
      <c r="L1043" s="504"/>
      <c r="M1043" s="504"/>
      <c r="N1043" s="504"/>
      <c r="O1043" s="503"/>
      <c r="P1043" s="504"/>
      <c r="Q1043" s="504"/>
      <c r="R1043" s="504"/>
      <c r="S1043" s="504"/>
      <c r="T1043" s="503"/>
      <c r="U1043" s="504"/>
      <c r="V1043" s="504"/>
    </row>
    <row r="1044" spans="1:22" x14ac:dyDescent="0.3">
      <c r="A1044" s="504"/>
      <c r="B1044" s="504"/>
      <c r="C1044" s="504"/>
      <c r="D1044" s="504"/>
      <c r="E1044" s="504"/>
      <c r="F1044" s="504"/>
      <c r="G1044" s="504"/>
      <c r="H1044" s="504"/>
      <c r="I1044" s="504"/>
      <c r="J1044" s="504"/>
      <c r="K1044" s="504"/>
      <c r="L1044" s="504"/>
      <c r="M1044" s="504"/>
      <c r="N1044" s="504"/>
      <c r="O1044" s="503"/>
      <c r="P1044" s="504"/>
      <c r="Q1044" s="504"/>
      <c r="R1044" s="504"/>
      <c r="S1044" s="504"/>
      <c r="T1044" s="503"/>
      <c r="U1044" s="504"/>
      <c r="V1044" s="504"/>
    </row>
  </sheetData>
  <sortState ref="A5:V204">
    <sortCondition ref="O4"/>
  </sortState>
  <mergeCells count="17"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  <mergeCell ref="T2:T3"/>
    <mergeCell ref="U2:U3"/>
    <mergeCell ref="V2:V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</hyperlinks>
  <pageMargins left="0.7" right="0.7" top="0.75" bottom="0.75" header="0.3" footer="0.3"/>
  <pageSetup paperSize="9" scale="34" orientation="landscape" r:id="rId20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2025-05-27T13:57:29Z</dcterms:modified>
</cp:coreProperties>
</file>