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C98BD97E-47EE-4449-931F-0F3E52E7FD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37" i="1" l="1"/>
  <c r="P1036" i="1"/>
  <c r="P1035" i="1"/>
  <c r="P1034" i="1" l="1"/>
  <c r="P1033" i="1" l="1"/>
  <c r="P1032" i="1" l="1"/>
  <c r="P1031" i="1" l="1"/>
  <c r="P1030" i="1"/>
  <c r="P1029" i="1"/>
  <c r="P1028" i="1"/>
  <c r="P1027" i="1" l="1"/>
  <c r="P1026" i="1" l="1"/>
  <c r="P1025" i="1"/>
  <c r="P1024" i="1"/>
  <c r="P1023" i="1" l="1"/>
  <c r="P1022" i="1"/>
  <c r="P1021" i="1" l="1"/>
  <c r="P1020" i="1"/>
  <c r="P1019" i="1"/>
  <c r="P1018" i="1" l="1"/>
  <c r="P1017" i="1" l="1"/>
  <c r="P1016" i="1"/>
  <c r="P1015" i="1"/>
  <c r="P1014" i="1"/>
  <c r="P1013" i="1" l="1"/>
  <c r="P1012" i="1" l="1"/>
  <c r="P1011" i="1"/>
  <c r="P1010" i="1"/>
  <c r="P1009" i="1"/>
  <c r="P1008" i="1"/>
  <c r="P1007" i="1"/>
  <c r="P1006" i="1"/>
  <c r="P1005" i="1"/>
  <c r="P1004" i="1"/>
  <c r="P1003" i="1" l="1"/>
  <c r="P1002" i="1" l="1"/>
  <c r="P1001" i="1" l="1"/>
  <c r="P1000" i="1"/>
  <c r="P999" i="1" l="1"/>
  <c r="P998" i="1" l="1"/>
  <c r="P997" i="1"/>
  <c r="P996" i="1" l="1"/>
  <c r="P995" i="1"/>
  <c r="P994" i="1" l="1"/>
  <c r="P993" i="1"/>
  <c r="P992" i="1"/>
  <c r="P991" i="1" l="1"/>
  <c r="P990" i="1" l="1"/>
  <c r="P989" i="1" l="1"/>
  <c r="P988" i="1"/>
  <c r="P987" i="1"/>
  <c r="P986" i="1"/>
  <c r="P985" i="1"/>
  <c r="P984" i="1" l="1"/>
  <c r="P983" i="1"/>
  <c r="P982" i="1"/>
  <c r="P981" i="1"/>
  <c r="P980" i="1"/>
  <c r="P979" i="1"/>
  <c r="P978" i="1"/>
  <c r="P977" i="1" l="1"/>
  <c r="P976" i="1"/>
  <c r="P975" i="1"/>
  <c r="P974" i="1"/>
  <c r="P973" i="1" l="1"/>
  <c r="P972" i="1"/>
  <c r="P971" i="1"/>
  <c r="P970" i="1"/>
  <c r="P969" i="1"/>
  <c r="P968" i="1"/>
  <c r="P967" i="1"/>
  <c r="P965" i="1" l="1"/>
  <c r="P964" i="1"/>
  <c r="P963" i="1"/>
  <c r="P962" i="1"/>
  <c r="P961" i="1"/>
  <c r="P960" i="1"/>
  <c r="P959" i="1"/>
  <c r="P958" i="1"/>
  <c r="P957" i="1"/>
  <c r="P956" i="1" l="1"/>
  <c r="P955" i="1"/>
  <c r="P954" i="1"/>
  <c r="P953" i="1"/>
  <c r="P952" i="1"/>
  <c r="P951" i="1"/>
  <c r="P950" i="1"/>
  <c r="P949" i="1"/>
  <c r="P948" i="1" l="1"/>
  <c r="P947" i="1" l="1"/>
  <c r="P946" i="1"/>
  <c r="P945" i="1" l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 l="1"/>
  <c r="P919" i="1"/>
  <c r="P918" i="1" l="1"/>
  <c r="P917" i="1"/>
  <c r="P916" i="1"/>
  <c r="P915" i="1"/>
  <c r="P914" i="1"/>
  <c r="P913" i="1"/>
  <c r="P912" i="1"/>
  <c r="P911" i="1" l="1"/>
  <c r="P910" i="1" l="1"/>
  <c r="P909" i="1"/>
  <c r="P908" i="1"/>
  <c r="P907" i="1"/>
  <c r="P906" i="1"/>
  <c r="P905" i="1"/>
  <c r="P904" i="1" l="1"/>
  <c r="P903" i="1"/>
  <c r="P902" i="1"/>
  <c r="P901" i="1"/>
  <c r="P900" i="1"/>
  <c r="P899" i="1"/>
  <c r="P898" i="1"/>
  <c r="P897" i="1" l="1"/>
  <c r="P896" i="1" l="1"/>
  <c r="P895" i="1"/>
  <c r="P894" i="1"/>
  <c r="P893" i="1" l="1"/>
  <c r="P892" i="1" l="1"/>
  <c r="P891" i="1"/>
  <c r="P890" i="1"/>
  <c r="P889" i="1"/>
  <c r="P888" i="1"/>
  <c r="P887" i="1"/>
  <c r="P886" i="1"/>
  <c r="P885" i="1" l="1"/>
  <c r="P884" i="1" l="1"/>
  <c r="P883" i="1"/>
  <c r="P882" i="1"/>
  <c r="P881" i="1"/>
  <c r="P880" i="1"/>
  <c r="P879" i="1"/>
  <c r="P878" i="1" l="1"/>
  <c r="P877" i="1"/>
  <c r="P876" i="1"/>
  <c r="P875" i="1"/>
  <c r="P874" i="1"/>
  <c r="P873" i="1"/>
  <c r="P872" i="1"/>
  <c r="P867" i="1" l="1"/>
  <c r="P866" i="1"/>
  <c r="P871" i="1"/>
  <c r="P870" i="1"/>
  <c r="P869" i="1"/>
  <c r="P868" i="1"/>
  <c r="P865" i="1" l="1"/>
  <c r="P864" i="1"/>
  <c r="P863" i="1"/>
  <c r="P862" i="1" l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 l="1"/>
  <c r="P839" i="1" l="1"/>
  <c r="P838" i="1"/>
  <c r="P837" i="1"/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<sst xmlns="http://schemas.openxmlformats.org/spreadsheetml/2006/main" count="7313" uniqueCount="2190">
  <si>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</si>
  <si>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</si>
  <si>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</si>
  <si>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</si>
  <si>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</si>
  <si>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</si>
  <si>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</si>
  <si>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</si>
  <si>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</si>
  <si>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</si>
  <si>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</si>
  <si>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</si>
  <si>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</si>
  <si>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</si>
  <si>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</si>
  <si>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</si>
  <si>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</si>
  <si>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</si>
  <si>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</si>
  <si>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</si>
  <si>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</si>
  <si>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</si>
  <si>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</si>
  <si>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</si>
  <si>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</si>
  <si>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</si>
  <si>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</si>
  <si>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</si>
  <si>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</si>
  <si>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</si>
  <si>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</si>
  <si>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</si>
  <si>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</si>
  <si>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</si>
  <si>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</si>
  <si>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</si>
  <si>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</si>
  <si>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</si>
  <si>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</si>
  <si>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</si>
  <si>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</si>
  <si>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</si>
  <si>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</si>
  <si>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</si>
  <si>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</si>
  <si>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</si>
  <si>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</si>
  <si>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</si>
  <si>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</si>
  <si>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</si>
  <si>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</si>
  <si>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</si>
  <si>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</si>
  <si>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</si>
  <si>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</si>
  <si>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</si>
  <si>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</si>
  <si>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</si>
  <si>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</si>
  <si>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</si>
  <si>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</si>
  <si>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</si>
  <si>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</si>
  <si>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</si>
  <si>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</si>
  <si>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</si>
  <si>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</si>
  <si>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</si>
  <si>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</si>
  <si>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</si>
  <si>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</si>
  <si>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</si>
  <si>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</si>
  <si>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</si>
  <si>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</si>
  <si>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</si>
  <si>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</si>
  <si>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</si>
  <si>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</si>
  <si>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</si>
  <si>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</si>
  <si>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</si>
  <si>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</si>
  <si>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</si>
  <si>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</si>
  <si>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</si>
  <si>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</si>
  <si>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</si>
  <si>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</si>
  <si>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</si>
  <si>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</si>
  <si>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</si>
  <si>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</si>
  <si>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</si>
  <si>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</si>
  <si>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</si>
  <si>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</si>
  <si>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</si>
  <si>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</si>
  <si>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</si>
  <si>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</si>
  <si>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</si>
  <si>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</si>
  <si>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</si>
  <si>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</si>
  <si>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</si>
  <si>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</si>
  <si>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</si>
  <si>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</si>
  <si>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</si>
  <si>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</si>
  <si>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</si>
  <si>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</si>
  <si>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</si>
  <si>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</si>
  <si>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</si>
  <si>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</si>
  <si>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</si>
  <si>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</si>
  <si>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</si>
  <si>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</si>
  <si>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</si>
  <si>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</si>
  <si>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</si>
  <si>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</si>
  <si>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</si>
  <si>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</si>
  <si>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</si>
  <si>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</si>
  <si>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</si>
  <si>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</si>
  <si>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</si>
  <si>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</si>
  <si>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</si>
  <si>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</si>
  <si>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</si>
  <si>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</si>
  <si>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</si>
  <si>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</si>
  <si>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</si>
  <si>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</si>
  <si>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</si>
  <si>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</si>
  <si>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</si>
  <si>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</si>
  <si>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</si>
  <si>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</si>
  <si>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</si>
  <si>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</si>
  <si>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</si>
  <si>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</si>
  <si>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</si>
  <si>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</si>
  <si>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</si>
  <si>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</si>
  <si>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</si>
  <si>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</si>
  <si>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</si>
  <si>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</si>
  <si>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</si>
  <si>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</si>
  <si>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</si>
  <si>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</si>
  <si>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</si>
  <si>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</si>
  <si>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</si>
  <si>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</si>
  <si>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</si>
  <si>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</si>
  <si>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</si>
  <si>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</si>
  <si>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</si>
  <si>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</si>
  <si>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</si>
  <si>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</si>
  <si>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</si>
  <si>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</si>
  <si>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</si>
  <si>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</si>
  <si>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</si>
  <si>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</si>
  <si>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</si>
  <si>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</si>
  <si>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</si>
  <si>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</si>
  <si>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</si>
  <si>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</si>
  <si>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</si>
  <si>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</si>
  <si>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</si>
  <si>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</si>
  <si>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</si>
  <si>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</si>
  <si>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</si>
  <si>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</si>
  <si>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</si>
  <si>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</si>
  <si>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</si>
  <si>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</si>
  <si>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</si>
  <si>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</si>
  <si>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</si>
  <si>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</si>
  <si>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</si>
  <si>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</si>
  <si>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</si>
  <si>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</si>
  <si>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</si>
  <si>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</si>
  <si>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</si>
  <si>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</si>
  <si>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</si>
  <si>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</si>
  <si>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</si>
  <si>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</si>
  <si>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</si>
  <si>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</si>
  <si>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</si>
  <si>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</si>
  <si>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</si>
  <si>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</si>
  <si>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</si>
  <si>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</si>
  <si>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</si>
  <si>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</si>
  <si>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</si>
  <si>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</si>
  <si>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</si>
  <si>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</si>
  <si>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</si>
  <si>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</si>
  <si>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</si>
  <si>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</si>
  <si>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</si>
  <si>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</si>
  <si>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</si>
  <si>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</si>
  <si>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</si>
  <si>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</si>
  <si>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</si>
  <si>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</si>
  <si>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</si>
  <si>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</si>
  <si>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</si>
  <si>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</si>
  <si>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</si>
  <si>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</si>
  <si>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</si>
  <si>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</si>
  <si>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</si>
  <si>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</si>
  <si>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</si>
  <si>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</si>
  <si>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</si>
  <si>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</si>
  <si>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</si>
  <si>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</si>
  <si>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</si>
  <si>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</si>
  <si>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</si>
  <si>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</si>
  <si>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</si>
  <si>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</si>
  <si>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</si>
  <si>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</si>
  <si>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</si>
  <si>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</si>
  <si>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</si>
  <si>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</si>
  <si>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</si>
  <si>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</si>
  <si>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</si>
  <si>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</si>
  <si>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</si>
  <si>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</si>
  <si>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</si>
  <si>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</si>
  <si>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</si>
  <si>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</si>
  <si>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</si>
  <si>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</si>
  <si>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</si>
  <si>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</si>
  <si>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</si>
  <si>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</si>
  <si>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</si>
  <si>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</si>
  <si>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</si>
  <si>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</si>
  <si>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</si>
  <si>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</si>
  <si>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</si>
  <si>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</si>
  <si>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</si>
  <si>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</si>
  <si>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</si>
  <si>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</si>
  <si>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</si>
  <si>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</si>
  <si>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</si>
  <si>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</si>
  <si>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</si>
  <si>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</si>
  <si>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</si>
  <si>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</si>
  <si>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</si>
  <si>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</si>
  <si>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</si>
  <si>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</si>
  <si>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</si>
  <si>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</si>
  <si>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</si>
  <si>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</si>
  <si>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</si>
  <si>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</si>
  <si>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</si>
  <si>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</si>
  <si>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</si>
  <si>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</si>
  <si>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</si>
  <si>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</si>
  <si>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</si>
  <si>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</si>
  <si>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</si>
  <si>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</si>
  <si>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</si>
  <si>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</si>
  <si>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</si>
  <si>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</si>
  <si>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</si>
  <si>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</si>
  <si>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</si>
  <si>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</si>
  <si>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</si>
  <si>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</si>
  <si>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</si>
  <si>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</si>
  <si>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</si>
  <si>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</si>
  <si>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</si>
  <si>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</si>
  <si>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</si>
  <si>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</si>
  <si>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</si>
  <si>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</si>
  <si>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</si>
  <si>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</si>
  <si>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</si>
  <si>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</si>
  <si>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</si>
  <si>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</si>
  <si>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</si>
  <si>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</si>
  <si>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</si>
  <si>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</si>
  <si>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</si>
  <si>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</si>
  <si>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</si>
  <si>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</si>
  <si>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</si>
  <si>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</si>
  <si>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</si>
  <si>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</si>
  <si>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</si>
  <si>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</si>
  <si>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</si>
  <si>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</si>
  <si>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</si>
  <si>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</si>
  <si>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</si>
  <si>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</si>
  <si>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</si>
  <si>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</si>
  <si>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</si>
  <si>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</si>
  <si>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</si>
  <si>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</si>
  <si>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</si>
  <si>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</si>
  <si>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</si>
  <si>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</si>
  <si>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</si>
  <si>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</si>
  <si>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</si>
  <si>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</si>
  <si>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</si>
  <si>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</si>
  <si>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</si>
  <si>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</si>
  <si>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</si>
  <si>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</si>
  <si>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</si>
  <si>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</si>
  <si>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</si>
  <si>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</si>
  <si>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</si>
  <si>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</si>
  <si>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</si>
  <si>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</si>
  <si>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</si>
  <si>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</si>
  <si>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</si>
  <si>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</si>
  <si>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</si>
  <si>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</si>
  <si>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</si>
  <si>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</si>
  <si>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</si>
  <si>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</si>
  <si>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</si>
  <si>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</si>
  <si>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</si>
  <si>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</si>
  <si>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</si>
  <si>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</si>
  <si>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</si>
  <si>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</si>
  <si>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</si>
  <si>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</si>
  <si>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</si>
  <si>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</si>
  <si>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</si>
  <si>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</si>
  <si>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</si>
  <si>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</si>
  <si>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</si>
  <si>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</si>
  <si>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</si>
  <si>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</si>
  <si>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</si>
  <si>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</si>
  <si>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</si>
  <si>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</si>
  <si>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</si>
  <si>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</si>
  <si>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</si>
  <si>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</si>
  <si>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</si>
  <si>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</si>
  <si>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</si>
  <si>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</si>
  <si>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</si>
  <si>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</si>
  <si>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</si>
  <si>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</si>
  <si>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</si>
  <si>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</si>
  <si>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</si>
  <si>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</si>
  <si>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</si>
  <si>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</si>
  <si>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</si>
  <si>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</si>
  <si>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</si>
  <si>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</si>
  <si>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</si>
  <si>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</si>
  <si>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</si>
  <si>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</si>
  <si>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</si>
  <si>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</si>
  <si>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</si>
  <si>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</si>
  <si>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</si>
  <si>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</si>
  <si>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</si>
  <si>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</si>
  <si>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</si>
  <si>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</si>
  <si>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</si>
  <si>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</si>
  <si>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</si>
  <si>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</si>
  <si>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</si>
  <si>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</si>
  <si>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</si>
  <si>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</si>
  <si>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</si>
  <si>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</si>
  <si>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</si>
  <si>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</si>
  <si>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</si>
  <si>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</si>
  <si>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</si>
  <si>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</si>
  <si>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</si>
  <si>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</si>
  <si>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</si>
  <si>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</si>
  <si>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</si>
  <si>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</si>
  <si>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</si>
  <si>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</si>
  <si>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</si>
  <si>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</si>
  <si>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</si>
  <si>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</si>
  <si>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</si>
  <si>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</si>
  <si>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</si>
  <si>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</si>
  <si>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</si>
  <si>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</si>
  <si>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</si>
  <si>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</si>
  <si>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</si>
  <si>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</si>
  <si>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</si>
  <si>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</si>
  <si>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</si>
  <si>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</si>
  <si>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</si>
  <si>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</si>
  <si>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</si>
  <si>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</si>
  <si>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</si>
  <si>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</si>
  <si>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</si>
  <si>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</si>
  <si>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</si>
  <si>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</si>
  <si>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</si>
  <si>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</si>
  <si>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</si>
  <si>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</si>
  <si>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</si>
  <si>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</si>
  <si>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</si>
  <si>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</si>
  <si>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</si>
  <si>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</si>
  <si>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</si>
  <si>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</si>
  <si>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</si>
  <si>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</si>
  <si>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</si>
  <si>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</si>
  <si>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</si>
  <si>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</si>
  <si>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</si>
  <si>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</si>
  <si>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</si>
  <si>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</si>
  <si>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</si>
  <si>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</si>
  <si>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</si>
  <si>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</si>
  <si>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</si>
  <si>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</si>
  <si>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</si>
  <si>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</si>
  <si>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</si>
  <si>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</si>
  <si>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</si>
  <si>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</si>
  <si>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</si>
  <si>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</si>
  <si>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</si>
  <si>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</si>
  <si>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</si>
  <si>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</si>
  <si>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</si>
  <si>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</si>
  <si>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</si>
  <si>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</si>
  <si>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</si>
  <si>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</si>
  <si>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</si>
  <si>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</si>
  <si>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</si>
  <si>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</si>
  <si>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</si>
  <si>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</si>
  <si>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</si>
  <si>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</si>
  <si>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</si>
  <si>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</si>
  <si>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</si>
  <si>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</si>
  <si>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</si>
  <si>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</si>
  <si>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</si>
  <si>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</si>
  <si>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</si>
  <si>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</si>
  <si>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</si>
  <si>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</si>
  <si>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</si>
  <si>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</si>
  <si>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</si>
  <si>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</si>
  <si>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</si>
  <si>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</si>
  <si>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</si>
  <si>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</si>
  <si>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</si>
  <si>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</si>
  <si>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</si>
  <si>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</si>
  <si>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</si>
  <si>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</si>
  <si>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</si>
  <si>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</si>
  <si>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</si>
  <si>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</si>
  <si>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</si>
  <si>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</si>
  <si>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</si>
  <si>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</si>
  <si>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</si>
  <si>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</si>
  <si>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</si>
  <si>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</si>
  <si>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</si>
  <si>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</si>
  <si>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</si>
  <si>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</si>
  <si>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</si>
  <si>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</si>
  <si>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</si>
  <si>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</si>
  <si>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</si>
  <si>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</si>
  <si>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</si>
  <si>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</si>
  <si>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</si>
  <si>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</si>
  <si>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</si>
  <si>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</si>
  <si>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</si>
  <si>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</si>
  <si>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</si>
  <si>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</si>
  <si>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</si>
  <si>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</si>
  <si>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</si>
  <si>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</si>
  <si>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</si>
  <si>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</si>
  <si>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</si>
  <si>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</si>
  <si>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</si>
  <si>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</si>
  <si>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</si>
  <si>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</si>
  <si>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</si>
  <si>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</si>
  <si>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</si>
  <si>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</si>
  <si>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</si>
  <si>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</si>
  <si>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</si>
  <si>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</si>
  <si>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</si>
  <si>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</si>
  <si>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</si>
  <si>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</si>
  <si>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</si>
  <si>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</si>
  <si>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</si>
  <si>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</si>
  <si>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</si>
  <si>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</si>
  <si>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</si>
  <si>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</si>
  <si>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</si>
  <si>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</si>
  <si>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</si>
  <si>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</si>
  <si>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</si>
  <si>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</si>
  <si>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</si>
  <si>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</si>
  <si>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</si>
  <si>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</si>
  <si>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</si>
  <si>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</si>
  <si>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</si>
  <si>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</si>
  <si>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</si>
  <si>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</si>
  <si>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</si>
  <si>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</si>
  <si>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</si>
  <si>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</si>
  <si>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</si>
  <si>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</si>
  <si>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</si>
  <si>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</si>
  <si>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</si>
  <si>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</si>
  <si>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</si>
  <si>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</si>
  <si>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</si>
  <si>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</si>
  <si>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</si>
  <si>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</si>
  <si>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</si>
  <si>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</si>
  <si>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</si>
  <si>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</si>
  <si>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</si>
  <si>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</si>
  <si>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</si>
  <si>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</si>
  <si>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</si>
  <si>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</si>
  <si>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</si>
  <si>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</si>
  <si>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</si>
  <si>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</si>
  <si>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</si>
  <si>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</si>
  <si>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</si>
  <si>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</si>
  <si>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</si>
  <si>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</si>
  <si>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</si>
  <si>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</si>
  <si>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</si>
  <si>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</si>
  <si>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</si>
  <si>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</si>
  <si>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</si>
  <si>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</si>
  <si>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</si>
  <si>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</si>
  <si>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</si>
  <si>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</si>
  <si>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</si>
  <si>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</si>
  <si>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</si>
  <si>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</si>
  <si>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</si>
  <si>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</si>
  <si>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</si>
  <si>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</si>
  <si>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</si>
  <si>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</si>
  <si>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</si>
  <si>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</si>
  <si>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</si>
  <si>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</si>
  <si>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</si>
  <si>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</si>
  <si>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</si>
  <si>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</si>
  <si>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</si>
  <si>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</si>
  <si>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</si>
  <si>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</si>
  <si>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</si>
  <si>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</si>
  <si>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</si>
  <si>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</si>
  <si>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</si>
  <si>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</si>
  <si>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</si>
  <si>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</si>
  <si>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</si>
  <si>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</si>
  <si>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</si>
  <si>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</si>
  <si>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</si>
  <si>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</si>
  <si>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</si>
  <si>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</si>
  <si>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</si>
  <si>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</si>
  <si>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</si>
  <si>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</si>
  <si>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</si>
  <si>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</si>
  <si>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</si>
  <si>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</si>
  <si>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</si>
  <si>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</si>
  <si>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</si>
  <si>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</si>
  <si>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</si>
  <si>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</si>
  <si>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</si>
  <si>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</si>
  <si>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</si>
  <si>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</si>
  <si>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</si>
  <si>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</si>
  <si>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</si>
  <si>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</si>
  <si>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</si>
  <si>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</si>
  <si>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</si>
  <si>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</si>
  <si>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</si>
  <si>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</si>
  <si>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</si>
  <si>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</si>
  <si>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</si>
  <si>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</si>
  <si>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</si>
  <si>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</si>
  <si>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</si>
  <si>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</si>
  <si>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</si>
  <si>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</si>
  <si>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</si>
  <si>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</si>
  <si>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</si>
  <si>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</si>
  <si>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</si>
  <si>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</si>
  <si>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</si>
  <si>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</si>
  <si>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</si>
  <si>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</si>
  <si>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</si>
  <si>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</si>
  <si>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</si>
  <si>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</si>
  <si>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</si>
  <si>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</si>
  <si>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</si>
  <si>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</si>
  <si>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</si>
  <si>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</si>
  <si>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</si>
  <si>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</si>
  <si>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</si>
  <si>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</si>
  <si>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</si>
  <si>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</si>
  <si>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</si>
  <si>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</si>
  <si>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</si>
  <si>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</si>
  <si>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</si>
  <si>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</si>
  <si>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</si>
  <si>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</si>
  <si>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</si>
  <si>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</si>
  <si>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</si>
  <si>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</si>
  <si>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</si>
  <si>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</si>
  <si>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</si>
  <si>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</si>
  <si>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</si>
  <si>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</si>
  <si>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</si>
  <si>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</si>
  <si>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</si>
  <si>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</si>
  <si>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</si>
  <si>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</si>
  <si>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</si>
  <si>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</si>
  <si>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</si>
  <si>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</si>
  <si>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</si>
  <si>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</si>
  <si>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</si>
  <si>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</si>
  <si>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</si>
  <si>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</si>
  <si>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</si>
  <si>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</si>
  <si>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</si>
  <si>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</si>
  <si>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</si>
  <si>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</si>
  <si>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</si>
  <si>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</si>
  <si>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</si>
  <si>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</si>
  <si>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</si>
  <si>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</si>
  <si>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</si>
  <si>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</si>
  <si>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</si>
  <si>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</si>
  <si>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</si>
  <si>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</si>
  <si>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</si>
  <si>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</si>
  <si>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</si>
  <si>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</si>
  <si>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</si>
  <si>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</si>
  <si>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</si>
  <si>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</si>
  <si>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</si>
  <si>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</si>
  <si>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</si>
  <si>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</si>
  <si>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</si>
  <si>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</si>
  <si>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</si>
  <si>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</si>
  <si>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</si>
  <si>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</si>
  <si>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</si>
  <si>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</si>
  <si>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</si>
  <si>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</si>
  <si>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</si>
  <si>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</si>
  <si>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</si>
  <si>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</si>
  <si>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</si>
  <si>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</si>
  <si>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</si>
  <si>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</si>
  <si>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</si>
  <si>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</si>
  <si>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</si>
  <si>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</si>
  <si>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</si>
  <si>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</si>
  <si>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</si>
  <si>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</si>
  <si>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</si>
  <si>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</si>
  <si>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</si>
  <si>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</si>
  <si>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</si>
  <si>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</si>
  <si>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</si>
  <si>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</si>
  <si>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</si>
  <si>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</si>
  <si>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</si>
  <si>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</si>
  <si>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</si>
  <si>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</si>
  <si>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</si>
  <si>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</si>
  <si>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</si>
  <si>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</si>
  <si>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</si>
  <si>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</si>
  <si>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</si>
  <si>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</si>
  <si>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</si>
  <si>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</si>
  <si>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</si>
  <si>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</si>
  <si>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</si>
  <si>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</si>
  <si>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</si>
  <si>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</si>
  <si>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</si>
  <si>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</si>
  <si>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</si>
  <si>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</si>
  <si>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</si>
  <si>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</si>
  <si>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</si>
  <si>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</si>
  <si>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</si>
  <si>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</si>
  <si>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</si>
  <si>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</si>
  <si>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</si>
  <si>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</si>
  <si>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</si>
  <si>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</si>
  <si>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</si>
  <si>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</si>
  <si>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</si>
  <si>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</si>
  <si>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</si>
  <si>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</si>
  <si>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</si>
  <si>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</si>
  <si>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</si>
  <si>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</si>
  <si>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</si>
  <si>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</si>
  <si>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</si>
  <si>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</si>
  <si>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</si>
  <si>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</si>
  <si>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</si>
  <si>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</si>
  <si>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</si>
  <si>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</si>
  <si>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</si>
  <si>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</si>
  <si>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</si>
  <si>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</si>
  <si>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</si>
  <si>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</si>
  <si>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</si>
  <si>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</si>
  <si>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</si>
  <si>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</si>
  <si>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</si>
  <si>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</si>
  <si>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</si>
  <si>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</si>
  <si>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</si>
  <si>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</si>
  <si>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</si>
  <si>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</si>
  <si>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</si>
  <si>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</si>
  <si>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</si>
  <si>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</si>
  <si>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</si>
  <si>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</si>
  <si>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</si>
  <si>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</si>
  <si>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</si>
  <si>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</si>
  <si>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</si>
  <si>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</si>
  <si>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</si>
  <si>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</si>
  <si>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</si>
  <si>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</si>
  <si>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</si>
  <si>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</si>
  <si>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</si>
  <si>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</si>
  <si>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</si>
  <si>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</si>
  <si>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</si>
  <si>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</si>
  <si>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</si>
  <si>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</si>
  <si>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</si>
  <si>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</si>
  <si>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</si>
  <si>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</si>
  <si>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</si>
  <si>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</si>
  <si>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</si>
  <si>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</si>
  <si>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</si>
  <si>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</si>
  <si>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</si>
  <si>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</si>
  <si>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</si>
  <si>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</si>
  <si>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</si>
  <si>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</si>
  <si>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</si>
  <si>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</si>
  <si>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</si>
  <si>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</si>
  <si>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</si>
  <si>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</si>
  <si>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</si>
  <si>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</si>
  <si>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</si>
  <si>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</si>
  <si>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</si>
  <si>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</si>
  <si>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</si>
  <si>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</si>
  <si>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</si>
  <si>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</si>
  <si>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</si>
  <si>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</si>
  <si>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</si>
  <si>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</si>
  <si>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</si>
  <si>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</si>
  <si>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</si>
  <si>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</si>
  <si>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</si>
  <si>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</si>
  <si>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</si>
  <si>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</si>
  <si>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</si>
  <si>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</si>
  <si>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</si>
  <si>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</si>
  <si>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</si>
  <si>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</si>
  <si>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</si>
  <si>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</si>
  <si>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</si>
  <si>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</si>
  <si>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</si>
  <si>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</si>
  <si>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</si>
  <si>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</si>
  <si>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</si>
  <si>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</si>
  <si>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</si>
  <si>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</si>
  <si>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</si>
  <si>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</si>
  <si>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</si>
  <si>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</si>
  <si>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</si>
  <si>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</si>
  <si>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</si>
  <si>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</si>
  <si>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</si>
  <si>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</si>
  <si>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</si>
  <si>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</si>
  <si>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</si>
  <si>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</si>
  <si>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</si>
  <si>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</si>
  <si>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</si>
  <si>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</si>
  <si>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</si>
  <si>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</si>
  <si>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</si>
  <si>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</si>
  <si>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</si>
  <si>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</si>
  <si>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</si>
  <si>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</si>
  <si>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</si>
  <si>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</si>
  <si>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</si>
  <si>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</si>
  <si>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</si>
  <si>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</si>
  <si>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</si>
  <si>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</si>
  <si>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</si>
  <si>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</si>
  <si>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</si>
  <si>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</si>
  <si>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</si>
  <si>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</si>
  <si>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</si>
  <si>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</si>
  <si>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</si>
  <si>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</si>
  <si>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</si>
  <si>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</si>
  <si>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</si>
  <si>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</si>
  <si>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</si>
  <si>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</si>
  <si>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</si>
  <si>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</si>
  <si>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</si>
  <si>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</si>
  <si>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</si>
  <si>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</si>
  <si>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</si>
  <si>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</si>
  <si>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</si>
  <si>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</si>
  <si>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</si>
  <si>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</si>
  <si>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</si>
  <si>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</si>
  <si>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</si>
  <si>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</si>
  <si>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</si>
  <si>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</si>
  <si>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</si>
  <si>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</si>
  <si>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</si>
  <si>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</si>
  <si>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</si>
  <si>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</si>
  <si>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</si>
  <si>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</si>
  <si>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</si>
  <si>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</si>
  <si>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</si>
  <si>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</si>
  <si>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</si>
  <si>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</si>
  <si>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</si>
  <si>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</si>
  <si>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</si>
  <si>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</si>
  <si>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</si>
  <si>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</si>
  <si>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</si>
  <si>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</si>
  <si>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</si>
  <si>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</si>
  <si>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</si>
  <si>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</si>
  <si>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</si>
  <si>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</si>
  <si>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</si>
  <si>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</si>
  <si>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</si>
  <si>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</si>
  <si>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</si>
  <si>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</si>
  <si>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</si>
  <si>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</si>
  <si>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</si>
  <si>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</si>
  <si>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</si>
  <si>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</si>
  <si>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</si>
  <si>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</si>
  <si>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</si>
  <si>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</si>
  <si>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</si>
  <si>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</si>
  <si>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</si>
  <si>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</si>
  <si>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</si>
  <si>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</si>
  <si>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</si>
  <si>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</si>
  <si>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</si>
  <si>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</si>
  <si>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</si>
  <si>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</si>
  <si>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</si>
  <si>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</si>
  <si>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</si>
  <si>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</si>
  <si>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</si>
  <si>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</si>
  <si>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</si>
  <si>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</si>
  <si>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</si>
  <si>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</si>
  <si>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</si>
  <si>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</si>
  <si>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</si>
  <si>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</si>
  <si>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</si>
  <si>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</si>
  <si>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</si>
  <si>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</si>
  <si>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</si>
  <si>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</si>
  <si>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</si>
  <si>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</si>
  <si>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</si>
  <si>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</si>
  <si>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</si>
  <si>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</si>
  <si>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</si>
  <si>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</si>
  <si>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</si>
  <si>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</si>
  <si>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</si>
  <si>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</si>
  <si>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</si>
  <si>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</si>
  <si>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</si>
  <si>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</si>
  <si>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</si>
  <si>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</si>
  <si>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</si>
  <si>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</si>
  <si>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</si>
  <si>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</si>
  <si>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</si>
  <si>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</si>
  <si>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</si>
  <si>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</si>
  <si>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</si>
  <si>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</si>
  <si>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</si>
  <si>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</si>
  <si>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</si>
  <si>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</si>
  <si>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</si>
  <si>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</si>
  <si>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</si>
  <si>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</si>
  <si>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</si>
  <si>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</si>
  <si>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</si>
  <si>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</si>
  <si>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</si>
  <si>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</si>
  <si>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</si>
  <si>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</si>
  <si>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</si>
  <si>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</si>
  <si>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</si>
  <si>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</si>
  <si>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</si>
  <si>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</si>
  <si>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</si>
  <si>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</si>
  <si>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</si>
  <si>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</si>
  <si>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</si>
  <si>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</si>
  <si>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</si>
  <si>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</si>
  <si>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</si>
  <si>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</si>
  <si>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</si>
  <si>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</si>
  <si>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</si>
  <si>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</si>
  <si>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</si>
  <si>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</si>
  <si>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</si>
  <si>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</si>
  <si>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</si>
  <si>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</si>
  <si>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</si>
  <si>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</si>
  <si>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</si>
  <si>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</si>
  <si>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</si>
  <si>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</si>
  <si>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</si>
  <si>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</si>
  <si>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</si>
  <si>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</si>
  <si>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</si>
  <si>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</si>
  <si>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</si>
  <si>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</si>
  <si>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</si>
  <si>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</si>
  <si>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</si>
  <si>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</si>
  <si>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</si>
  <si>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</si>
  <si>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</si>
  <si>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</si>
  <si>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</si>
  <si>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</si>
  <si>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</si>
  <si>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</si>
  <si>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</si>
  <si>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</si>
  <si>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</si>
  <si>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</si>
  <si>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</si>
  <si>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</si>
  <si>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</si>
  <si>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</si>
  <si>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</si>
  <si>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</si>
  <si>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</si>
  <si>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</si>
  <si>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</si>
  <si>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</si>
  <si>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</si>
  <si>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</si>
  <si>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</si>
  <si>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</si>
  <si>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</si>
  <si>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</si>
  <si>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</si>
  <si>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</si>
  <si>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</si>
  <si>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</si>
  <si>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</si>
  <si>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</si>
  <si>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</si>
  <si>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</si>
  <si>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</si>
  <si>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</si>
  <si>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</si>
  <si>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</si>
  <si>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</si>
  <si>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</si>
  <si>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</si>
  <si>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</si>
  <si>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</si>
  <si>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</si>
  <si>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</si>
  <si>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</si>
  <si>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</si>
  <si>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</si>
  <si>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</si>
  <si>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</si>
  <si>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</si>
  <si>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</si>
  <si>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</si>
  <si>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</si>
  <si>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</si>
  <si>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</si>
  <si>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</si>
  <si>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</si>
  <si>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</si>
  <si>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</si>
  <si>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</si>
  <si>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</si>
  <si>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</si>
  <si>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</si>
  <si>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</si>
  <si>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</si>
  <si>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</si>
  <si>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</si>
  <si>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</si>
  <si>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</si>
  <si>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</si>
  <si>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</si>
  <si>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</si>
  <si>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</si>
  <si>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</si>
  <si>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</si>
  <si>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</si>
  <si>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</si>
  <si>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</si>
  <si>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</si>
  <si>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</si>
  <si>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</si>
  <si>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</si>
  <si>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</si>
  <si>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</si>
  <si>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</si>
  <si>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</si>
  <si>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</si>
  <si>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</si>
  <si>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</si>
  <si>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</si>
  <si>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</si>
  <si>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</si>
  <si>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</si>
  <si>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</si>
  <si>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</si>
  <si>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</si>
  <si>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</si>
  <si>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</si>
  <si>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</si>
  <si>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</si>
  <si>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</si>
  <si>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</si>
  <si>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</si>
  <si>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</si>
  <si>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</si>
  <si>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</si>
  <si>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</si>
  <si>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</si>
  <si>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</si>
  <si>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</si>
  <si>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</si>
  <si>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</si>
  <si>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</si>
  <si>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</si>
  <si>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</si>
  <si>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</si>
  <si>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</si>
  <si>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</si>
  <si>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</si>
  <si>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</si>
  <si>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</si>
  <si>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</si>
  <si>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</si>
  <si>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</si>
  <si>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</si>
  <si>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</si>
  <si>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</si>
  <si>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</si>
  <si>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</si>
  <si>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</si>
  <si>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</si>
  <si>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</si>
  <si>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</si>
  <si>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</si>
  <si>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</si>
  <si>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</si>
  <si>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</si>
  <si>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</si>
  <si>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</si>
  <si>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</si>
  <si>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</si>
  <si>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</si>
  <si>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</si>
  <si>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</si>
  <si>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</si>
  <si>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</si>
  <si>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</si>
  <si>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</si>
  <si>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</si>
  <si>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</si>
  <si>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</si>
  <si>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</si>
  <si>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</si>
  <si>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</si>
  <si>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</si>
  <si>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</si>
  <si>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</si>
  <si>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</si>
  <si>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</si>
  <si>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</si>
  <si>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</si>
  <si>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</si>
  <si>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</si>
  <si>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</si>
  <si>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</si>
  <si>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</si>
  <si>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</si>
  <si>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</si>
  <si>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</si>
  <si>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</si>
  <si>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</si>
  <si>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</si>
  <si>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</si>
  <si>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</si>
  <si>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</si>
  <si>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</si>
  <si>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</si>
  <si>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</si>
  <si>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</si>
  <si>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</si>
  <si>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</si>
  <si>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</si>
  <si>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</si>
  <si>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</si>
  <si>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</si>
  <si>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</si>
  <si>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</si>
  <si>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</si>
  <si>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</si>
  <si>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</si>
  <si>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</si>
  <si>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</si>
  <si>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</si>
  <si>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</si>
  <si>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</si>
  <si>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</si>
  <si>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</si>
  <si>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</si>
  <si>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</si>
  <si>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</si>
  <si>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</si>
  <si>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</si>
  <si>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</si>
  <si>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</si>
  <si>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</si>
  <si>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</si>
  <si>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</si>
  <si>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</si>
  <si>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</si>
  <si>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</si>
  <si>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</si>
  <si>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</si>
  <si>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</si>
  <si>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</si>
  <si>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</si>
  <si>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</si>
  <si>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</si>
  <si>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</si>
  <si>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</si>
  <si>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</si>
  <si>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</si>
  <si>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</si>
  <si>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</si>
  <si>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</si>
  <si>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</si>
  <si>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</si>
  <si>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</si>
  <si>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</si>
  <si>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</si>
  <si>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</si>
  <si>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</si>
  <si>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</si>
  <si>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</si>
  <si>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</si>
  <si>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</si>
  <si>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</si>
  <si>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</si>
  <si>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</si>
  <si>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</si>
  <si>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</si>
  <si>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</si>
  <si>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</si>
  <si>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</si>
  <si>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</si>
  <si>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</si>
  <si>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</si>
  <si>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</si>
  <si>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</si>
  <si>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</si>
  <si>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</si>
  <si>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</si>
  <si>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</si>
  <si>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</si>
  <si>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</si>
  <si>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</si>
  <si>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</si>
  <si>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</si>
  <si>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</si>
  <si>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</si>
  <si>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</si>
  <si>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</si>
  <si>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</si>
  <si>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</si>
  <si>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</si>
  <si>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</si>
  <si>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</si>
  <si>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</si>
  <si>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</si>
  <si>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</si>
  <si>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</si>
  <si>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</si>
  <si>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</si>
  <si>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</si>
  <si>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</si>
  <si>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</si>
  <si>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</si>
  <si>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</si>
  <si>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</si>
  <si>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</si>
  <si>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</si>
  <si>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</si>
  <si>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</si>
  <si>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</si>
  <si>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</si>
  <si>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</si>
  <si>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</si>
  <si>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</si>
  <si>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</si>
  <si>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</si>
  <si>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</si>
  <si>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</si>
  <si>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</si>
  <si>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</si>
  <si>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</si>
  <si>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Гравій, пісок, щебінь і наповнювачі (основна діяльність):Гравій, пісок, щебінь і наповнювачі (основна діяльність)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</si>
  <si>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</si>
  <si>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</si>
  <si>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</si>
  <si>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</si>
  <si>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</si>
  <si>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</si>
  <si>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</si>
  <si>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</si>
  <si>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31720000-9 Електромеханічне обладнання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</si>
  <si>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</si>
  <si>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</si>
  <si>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</si>
  <si>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</si>
  <si>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</si>
  <si>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</si>
  <si>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</si>
  <si>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</si>
  <si>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</si>
  <si>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</si>
  <si>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</si>
  <si>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</si>
  <si>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</si>
  <si>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</si>
  <si>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</si>
  <si>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</si>
  <si>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</si>
  <si>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</si>
  <si>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</si>
  <si>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</si>
  <si>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</si>
  <si>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</si>
  <si>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</si>
  <si>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</si>
  <si>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</si>
  <si>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</si>
  <si>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</si>
  <si>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</si>
  <si>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</si>
  <si>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</si>
  <si>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</si>
  <si>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</si>
  <si>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</si>
  <si>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</si>
  <si>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</si>
  <si>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</si>
  <si>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</si>
  <si>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</si>
  <si>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</si>
  <si>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</si>
  <si>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</si>
  <si>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</si>
  <si>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</si>
  <si>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</si>
  <si>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</si>
  <si>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</si>
  <si>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Елементи електричних схем ЛОТ №1-2 (основна діяльність):ЛОТ2</t>
  </si>
  <si>
    <t>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</si>
  <si>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>Шафа КТПС 100 кВА</t>
  </si>
  <si>
    <t>Спеціалізована хімічна продукція (основна діяльність):Спеціалізована хімічна продукція (основна діяльність)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</si>
  <si>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</si>
  <si>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</si>
  <si>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</si>
  <si>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</si>
  <si>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</si>
  <si>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</si>
  <si>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</si>
  <si>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Телеметричне та термінальне обладнання (основна діяльність):Телеметричне та термінальне обладнання (основна діяльність)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</si>
  <si>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</si>
  <si>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</si>
  <si>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</si>
  <si>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</si>
  <si>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</si>
  <si>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</si>
  <si>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</si>
  <si>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</si>
  <si>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</si>
  <si>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</si>
  <si>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</si>
  <si>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</si>
  <si>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</si>
  <si>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</si>
  <si>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</si>
  <si>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1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</si>
  <si>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</si>
  <si>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</si>
  <si>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</si>
  <si>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</si>
  <si>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</si>
  <si>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</si>
  <si>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</si>
  <si>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</si>
  <si>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</si>
  <si>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</si>
  <si>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</si>
  <si>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</si>
  <si>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</si>
  <si>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</si>
  <si>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</si>
  <si>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</si>
  <si>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</si>
  <si>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Шафа КТП-400/10/0,4 У1 (або еквівалент) (приєднання):Шафа КТП-400/10/0,4 У1 (або еквівалент) (приєднання)</t>
  </si>
  <si>
    <t>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</si>
  <si>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</si>
  <si>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1</t>
  </si>
  <si>
    <t>Конструкційні матеріали (або еквівалент) (основна діяльність):ЛОТ 2</t>
  </si>
  <si>
    <t>19510000-4 Гумові вироби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</si>
  <si>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</si>
  <si>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</si>
  <si>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</si>
  <si>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</si>
  <si>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</si>
  <si>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</si>
  <si>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</si>
  <si>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Руденко С.В. в с. Липовеньке, Голованівського р-ну)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</si>
  <si>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</si>
  <si>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</si>
  <si>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</si>
  <si>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</si>
  <si>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</si>
  <si>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</si>
  <si>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</si>
  <si>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</si>
  <si>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</si>
  <si>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</si>
  <si>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</si>
  <si>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</si>
  <si>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</si>
  <si>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Основні неорганічні хімічні речовини (основна діяльність):Основні неорганічні хімічні речовини (основна діяльність)</t>
  </si>
  <si>
    <t>Нове будівництво ЩТП-50/В (100 кВА) в сел. Вільшанка Голованівського району Кіровоградської області</t>
  </si>
  <si>
    <t>Послуги з післягарантійного або негарантійного ремонту приладів обліку електричної енергії</t>
  </si>
  <si>
    <t>Елементи електричних схем ЛОТ №1,2 (основна діяльність):ЛОТ1</t>
  </si>
  <si>
    <t>Елементи електричних схем ЛОТ №1,2 (основна діяльність):ЛОТ2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</si>
  <si>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</si>
  <si>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</si>
  <si>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</si>
  <si>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</si>
  <si>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</si>
  <si>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</si>
  <si>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</si>
  <si>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</si>
  <si>
    <t>Роботи з капiтального ремонту КЛ-10кВ ТП-65- ТП-367 (ділянка через проїздну частину дороги на розі вул. Полтавська та пров.Крутим) м. Кропивницький</t>
  </si>
  <si>
    <t>Будівництво ПЛ,ПЛІ-0,4 кВ Л-2, Л-4 КТП-183 для зовнішнього електропостачання житлового будинку гр. Єгорова О.А. по вул. Зарічна, буд. 11 в с. Клинці Кропивницького району</t>
  </si>
  <si>
    <t>https://zakupivli.pro/gov/tenders/ua-2025-01-22-016532-a</t>
  </si>
  <si>
    <t>https://zakupivli.pro/gov/tenders/ua-2025-01-22-010427-a/lot-ab55c876957845d995a437ad188d9b09</t>
  </si>
  <si>
    <t>https://zakupivli.pro/gov/tenders/ua-2025-01-22-002610-a</t>
  </si>
  <si>
    <t>Технічне переоснащення МТП-724 для зовнішнього електропостачання житлового будинку гр. Горбатовська І. Л. по пров. Курінний, буд. 11 в м. Кропивницький</t>
  </si>
  <si>
    <t>https://zakupivli.pro/gov/tenders/ua-2025-01-23-015872-a</t>
  </si>
  <si>
    <t>Абразивні вироби (основна діяльність):Абразивні вироби (основна діяльність)</t>
  </si>
  <si>
    <t>Акумулятор стаціонарний A412/100 F10</t>
  </si>
  <si>
    <t>https://zakupivli.pro/gov/tenders/ua-2025-01-27-005506-a/lot-1c70e86f1a0341b0842814bcb542a94d</t>
  </si>
  <si>
    <t>https://zakupivli.pro/gov/tenders/ua-2025-01-27-004441-a</t>
  </si>
  <si>
    <t>https://zakupivli.pro/gov/tenders/ua-2025-01-27-004273-a</t>
  </si>
  <si>
    <t>Реконструкція ПЛ-0,4кВ від ЗТП-1045 в м. Олександрія Кіровоградської області (Олександрійські ЕМ) (пункт 1.2.4.1.2 Інвестиційної Програми 2025):Реконструкція ПЛ-0,4кВ від ЗТП-1045 в м. Олександрія Кіровоградської області (Олександрійські ЕМ) (пункт 1.2.4.1.2 Інвестиційної Програми 2025)</t>
  </si>
  <si>
    <t>Реконструкція ПЛ-150кВ Л-85К, 86К “Кварцит - Тимкове тягова” в Кропивницькому районі Кіровоградської області (пункт 1.2.1.1. Інвестиційної Програми 2025):Реконструкція ПЛ-150кВ Л-85К, 86К “Кварцит - Тимкове тягова” в Кропивницькому районі Кіровоградської області (пункт 1.2.1.1. Інвестиційної Програми 2025)</t>
  </si>
  <si>
    <t>Реконструкція ПЛ-0,4кВ від ЗТП-1034 в м. Олександрія Кіровоградської області (Олександрійські ЕМ) (пункт 1.2.4.1.1 Інвестиційної Програми 2025):Реконструкція ПЛ-0,4кВ від ЗТП-1034 в м. Олександрія Кіровоградської області (Олександрійські ЕМ) (пункт 1.2.4.1.1 Інвестиційної Програми 2025)</t>
  </si>
  <si>
    <t>https://zakupivli.pro/gov/tenders/ua-2025-01-27-012573-a/lot-c1ffa8a86b97469f9acfff5201e327d4</t>
  </si>
  <si>
    <t>https://zakupivli.pro/gov/tenders/ua-2025-01-27-012515-a/lot-6be83a9fe00e47c98a043124b93bf4a7</t>
  </si>
  <si>
    <t>https://zakupivli.pro/gov/tenders/ua-2025-01-27-012138-a/lot-829e8af6f8794bdab5ad08ace204eed8</t>
  </si>
  <si>
    <t>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2025):Реконструкція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</t>
  </si>
  <si>
    <t>Реконструкція ПЛ-0,4кВ від ЗТП-1084 в м. Олександрія Кіровоградської області (Олександрійські ЕМ) (пункт 1.2.4.1.3 Інвестиційної Програми 2025):Реконструкція ПЛ-0,4кВ від ЗТП-1084 в м. Олександрія Кіровоградської області (Олександрійські ЕМ) (пункт 1.2.4.1.3 Інвестиційної Програми 2025)</t>
  </si>
  <si>
    <t>https://zakupivli.pro/gov/tenders/ua-2025-01-27-013389-a/lot-24b32a68a0114d39b27e6c59ff10b19f</t>
  </si>
  <si>
    <t>https://zakupivli.pro/gov/tenders/ua-2025-01-27-013156-a/lot-334269c96a704ae083d20b7c3fb063e2</t>
  </si>
  <si>
    <t>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2025):Нове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</t>
  </si>
  <si>
    <t>Реконструкція ПЛ-0,4кВ від ЗТП-1174 в м. Олександрія Кіровоградської області (Олександрійські ЕМ) (пункт 1.2.4.1.4 Інвестиційної Програми 2025):Реконструкція ПЛ-0,4кВ від ЗТП-1174 в м. Олександрія Кіровоградської області (Олександрійські ЕМ) (пункт 1.2.4.1.4 Інвестиційної Програми 2025)</t>
  </si>
  <si>
    <t>https://zakupivli.pro/gov/tenders/ua-2025-01-27-013503-a/lot-56b5f04516aa48b491fc70654eaac6ab</t>
  </si>
  <si>
    <t>https://zakupivli.pro/gov/tenders/ua-2025-01-27-013497-a/lot-fba86f69435b4c718ce82c25cdf706d3</t>
  </si>
  <si>
    <t>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2025):Реконструкція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</t>
  </si>
  <si>
    <t>Реконструкція ПЛ-0,4кВ від ЗТП-1219 в м. Олександрія Кіровоградської області (Олександрійські ЕМ) (пункт 1.2.4.1.5 Інвестиційної Програми 2025):Реконструкція ПЛ-0,4кВ від ЗТП-1219 в м. Олександрія Кіровоградської області (Олександрійські ЕМ) (пункт 1.2.4.1.5 Інвестиційної Програми 2025)</t>
  </si>
  <si>
    <t>https://zakupivli.pro/gov/tenders/ua-2025-01-27-014006-a/lot-c9f5e8c54e174ee9b5281df26e296368</t>
  </si>
  <si>
    <t>https://zakupivli.pro/gov/tenders/ua-2025-01-27-013929-a/lot-c3e5392d9cc84705805a425ed3abf81e</t>
  </si>
  <si>
    <t>Нове будівництво КЛ-10кВ від ТП-342 до ТП-402 в м. Кропивницький Кіровоградської області (Кропивницькі міські ЕМ) (пункт 1.1.3.1.2 Інвестиційної Програми 2025).:Нове будівництво КЛ-10кВ від ТП-342 до ТП-402 в м. Кропивницький Кіровоградської області (Кропивницькі міські ЕМ) (пункт 1.1.3.1.2 Інвестиційної Програми 2025).</t>
  </si>
  <si>
    <t>Реконструкція ПЛ-0,4кВ від КТП-1417 в м. Олександрія Кіровоградської області (Олександрійські ЕМ) (пункт 1.2.4.1.6 Інвестиційної Програми 2025):Реконструкція ПЛ-0,4кВ від КТП-1417 в м. Олександрія Кіровоградської області (Олександрійські ЕМ) (пункт 1.2.4.1.6 Інвестиційної Програми 2025)</t>
  </si>
  <si>
    <t>https://zakupivli.pro/gov/tenders/ua-2025-01-27-014685-a/lot-7ebf7d015b0e43e2ad5e33a049576feb</t>
  </si>
  <si>
    <t>https://zakupivli.pro/gov/tenders/ua-2025-01-27-014227-a/lot-301fda2687614776ba6eb6a72abd4da7</t>
  </si>
  <si>
    <t>1525,731,12</t>
  </si>
  <si>
    <t>Будівництво ЩТП-384 в с. Новопетрівка Кропивницьких ЕМ для зовнішнього електропостачання будівлі з будівельним майданчиком гр.Резніченко К.М.</t>
  </si>
  <si>
    <t>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2025):Реконструкція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</t>
  </si>
  <si>
    <t>https://zakupivli.pro/gov/tenders/ua-2025-01-27-015305-a</t>
  </si>
  <si>
    <t>https://zakupivli.pro/gov/tenders/ua-2025-01-27-014719-a/lot-29e910c05cde4e8dba4c630368dc8cc7</t>
  </si>
  <si>
    <t>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2025):Реконструкція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</t>
  </si>
  <si>
    <t>Нове будівництво КЛ-10кВ від ТП-342 до ТП-317 в м. Кропивницький Кіровоградської області (Кропивницькі міські ЕМ) (пункт 1.1.3.1.3 Інвестиційної Програми 2025).:Нове будівництво КЛ-10кВ від ТП-342 до ТП-317 в м. Кропивницький Кіровоградської області (Кропивницькі міські ЕМ) (пункт 1.1.3.1.3 Інвестиційної Програми 2025).</t>
  </si>
  <si>
    <t>https://zakupivli.pro/gov/tenders/ua-2025-01-27-015612-a/lot-1aa4d4a700c34f02a01be277e1f3b26f</t>
  </si>
  <si>
    <t>https://zakupivli.pro/gov/tenders/ua-2025-01-27-015561-a/lot-d44bee8237774ce1bacbb4fbf3bb18e8</t>
  </si>
  <si>
    <t>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2025).:Реконструкція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</t>
  </si>
  <si>
    <t>Реконструкція ЦРП-1 в м. Кропивницький Кіровоградської області (Коригування) (Кропивницькі міські ЕМ) (пункт 1.4.3.2.2 Інвестиційної Програми 2025):Реконструкція ЦРП-1 в м. Кропивницький Кіровоградської області (Коригування) (Кропивницькі міські ЕМ) (пункт 1.4.3.2.2 Інвестиційної Програми 2025)</t>
  </si>
  <si>
    <t>https://zakupivli.pro/gov/tenders/ua-2025-01-27-016031-a/lot-2a84a17627bb4b1a8f5e179c494cf6b2</t>
  </si>
  <si>
    <t>https://zakupivli.pro/gov/tenders/ua-2025-01-27-016004-a/lot-d5b65214dd394aafade3265be9b80114</t>
  </si>
  <si>
    <t>Реконструкція ЗТП-402 в м. Кропивницький Кіровоградської області (Кропивницькі міські ЕМ) (п.1.4.3.1.2 Інвестиційної програми 2025 року):Реконструкція ЗТП-402 в м. Кропивницький Кіровоградської області (Кропивницькі міські ЕМ) (п.1.4.3.1.2 Інвестиційної програми 2025 року)</t>
  </si>
  <si>
    <t>Реконструкція ЗТП-317 в м. Кропивницький Кіровоградської області (Кропивницькі міські ЕМ) (пункт 1.4.3.1.1 Інвестиційної Програми 2025):Реконструкція ЗТП-317 в м. Кропивницький Кіровоградської області (Кропивницькі міські ЕМ) (пункт 1.4.3.1.1 Інвестиційної Програми 2025)</t>
  </si>
  <si>
    <t>https://zakupivli.pro/gov/tenders/ua-2025-01-27-016823-a/lot-fb9afbcaff604148b3fa33c37f2fbf5c</t>
  </si>
  <si>
    <t>https://zakupivli.pro/gov/tenders/ua-2025-01-27-016390-a/lot-bce7f642a8d543b19c64fef566732ced</t>
  </si>
  <si>
    <t>Фарби (основна діяльність):Фарби (основна діяльність)</t>
  </si>
  <si>
    <t>Системи керування та контролю, друкарське і графічне обладнання та обладнання для автоматизації офісу й обробки інформації (основна діяльність):Системи керування та контролю, друкарське і графічне обладнання та обладнання для автоматизації офісу й обробки інформації (основна діяльність)</t>
  </si>
  <si>
    <t>44810000-1 Фарби</t>
  </si>
  <si>
    <t>https://zakupivli.pro/gov/tenders/ua-2025-01-28-015503-a/lot-a9addf6190e145e7a7985e06b6788d73</t>
  </si>
  <si>
    <t>https://zakupivli.pro/gov/tenders/ua-2025-01-28-014015-a/lot-34f91b92437e4b4b9a396b2900749ffd</t>
  </si>
  <si>
    <t>https://zakupivli.pro/gov/tenders/ua-2025-01-28-011482-a</t>
  </si>
  <si>
    <t>закупівля не відбулась</t>
  </si>
  <si>
    <t>https://zakupivli.pro/gov/tenders/ua-2025-01-29-003903-a/lot-35a62486fc704813b60b1b05ff9ab601</t>
  </si>
  <si>
    <t>https://zakupivli.pro/gov/tenders/ua-2025-01-29-003903-a/lot-ca859737ced54c19a4e1385ab7f4fa20</t>
  </si>
  <si>
    <t>https://zakupivli.pro/gov/tenders/ua-2025-01-30-008146-a/lot-4e7bb5152a3340e2823a16de636f491d</t>
  </si>
  <si>
    <t>https://zakupivli.pro/gov/tenders/ua-2025-01-30-008146-a/lot-5ffaee847c684cb6ad73096f99ffe10e</t>
  </si>
  <si>
    <t>https://zakupivli.pro/gov/tenders/ua-2025-01-30-008146-a/lot-619468b0d6ca413494bc08d5599e3b3c</t>
  </si>
  <si>
    <t>https://zakupivli.pro/gov/tenders/ua-2025-01-30-008146-a/lot-1950539852ab49e2a5f68117c24da0f7</t>
  </si>
  <si>
    <t>Роботи по капітальному ремонту на ПС 150/35/6кВ Сільмаш-1 в частині заміни моторного приводу РПН силового трансформатора 2Т типу ТДТН-25000/150</t>
  </si>
  <si>
    <t>Реконструкція РУ-0,4 кВ КТП-820 для  зовнішнього електропостачання житлового будинку з об’єктами торгово-розважальної та ринкової інфраструктури в м. Кропивницький вул. Андріївська, 2а</t>
  </si>
  <si>
    <t>Роботи по капітальному ремонту на ПС 150/35/10кВ Новоукраїнська в частині заміни моторного приводу РПН силового трансформатора 2Т типу ТДТН-25000/150</t>
  </si>
  <si>
    <t>Роботи по капітальному ремонту на ПС 150/35/6кВ Сільмаш-1 в частині заміни моторного приводу РПН силового трансформатора 1Т типу ТДТН-25000/150</t>
  </si>
  <si>
    <t>Вироби з дроту (або еквівалент) (основна діяльність):ЛОТ 1</t>
  </si>
  <si>
    <t>Вироби з дроту (або еквівалент) (основна діяльність):ЛОТ 2</t>
  </si>
  <si>
    <t>44310000-6 Вироби з дроту</t>
  </si>
  <si>
    <t>https://zakupivli.pro/gov/tenders/ua-2025-01-31-008018-a</t>
  </si>
  <si>
    <t>https://zakupivli.pro/gov/tenders/ua-2025-01-31-007250-a</t>
  </si>
  <si>
    <t>https://zakupivli.pro/gov/tenders/ua-2025-01-31-003646-a</t>
  </si>
  <si>
    <t>https://zakupivli.pro/gov/tenders/ua-2025-01-31-003489-a</t>
  </si>
  <si>
    <t>https://zakupivli.pro/gov/tenders/ua-2025-01-31-001734-a/lot-67ece4c36e0f4d39863dee79a9354364</t>
  </si>
  <si>
    <t>https://zakupivli.pro/gov/tenders/ua-2025-01-31-000377-a/lot-3f4121e2ea834d82a18b9dc6570e8d81</t>
  </si>
  <si>
    <t>https://zakupivli.pro/gov/tenders/ua-2025-01-31-000377-a/lot-634ee94893dc45c28c4e9ce2ec0e4acb</t>
  </si>
  <si>
    <t>Ремонтно-відновлювальні роботи енергооб’єктів 6-10 кВ в аварійних ситуаціях</t>
  </si>
  <si>
    <t>Ремонтно-відновлювальні роботи енергооб’єктів 0,4 кВ в аварійних ситуаціях</t>
  </si>
  <si>
    <t>https://zakupivli.pro/gov/tenders/ua-2025-02-03-010811-a</t>
  </si>
  <si>
    <t>https://zakupivli.pro/gov/tenders/ua-2025-02-03-010425-a</t>
  </si>
  <si>
    <t>https://zakupivli.pro/gov/tenders/ua-2025-02-03-009439-a</t>
  </si>
  <si>
    <t>https://zakupivli.pro/gov/tenders/ua-2025-02-03-009297-a</t>
  </si>
  <si>
    <t>https://zakupivli.pro/gov/tenders/ua-2025-02-03-000583-a</t>
  </si>
  <si>
    <t>https://zakupivli.pro/gov/tenders/ua-2025-02-03-000158-a</t>
  </si>
  <si>
    <t>Послуги з ремонту і технічного обслуговування мототранспортних засобів і супутнього обладнання:Послуги з ремонту і технічного обслуговування мототранспортних засобів і супутнього обладнання</t>
  </si>
  <si>
    <t>https://zakupivli.pro/gov/tenders/ua-2025-02-04-013387-a/lot-1a391c9ea1fe4992ac4f126a3fe3a103</t>
  </si>
  <si>
    <t>Будівництво КЛ-10 кВ ТП-811-ТП-841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</si>
  <si>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КЛ-10 кВ ТП-721-ТП-841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</si>
  <si>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КТП-841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</si>
  <si>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Частини до світильників та освітлювального обладнання (основна діяльність):Частини до світильників та освітлювального обладнання (основна діяльність)</t>
  </si>
  <si>
    <t>Клеї (або еквівалент) (основна діяльність):Клеї (або еквівалент) (основна діяльність)</t>
  </si>
  <si>
    <t>https://zakupivli.pro/gov/tenders/ua-2025-02-05-014871-a</t>
  </si>
  <si>
    <t>https://zakupivli.pro/gov/tenders/ua-2025-02-05-010881-a</t>
  </si>
  <si>
    <t>https://zakupivli.pro/gov/tenders/ua-2025-02-05-009779-a</t>
  </si>
  <si>
    <t>https://zakupivli.pro/gov/tenders/ua-2025-02-05-009432-a</t>
  </si>
  <si>
    <t>https://zakupivli.pro/gov/tenders/ua-2025-02-05-008804-a/lot-f4b5d89e64d34844ae27bc85a1c79acf</t>
  </si>
  <si>
    <t>https://zakupivli.pro/gov/tenders/ua-2025-02-05-008594-a/lot-afe1992d07f94057be69f5765f50b620</t>
  </si>
  <si>
    <t>https://zakupivli.pro/gov/tenders/ua-2025-02-05-002451-a/lot-cdef295c5eb14b61baed22f44fad4796</t>
  </si>
  <si>
    <t>Телефонне обладнання (основна діяльність):Телефонне обладнання (основна діяльність)</t>
  </si>
  <si>
    <t>https://zakupivli.pro/gov/tenders/ua-2025-02-06-004155-a/lot-24c427644b5b49478be73c703893dc0d</t>
  </si>
  <si>
    <t>https://zakupivli.pro/gov/tenders/ua-2025-02-07-010817-a/lot-a67752bd5f084d6fa7839c33b4ee117f</t>
  </si>
  <si>
    <t>https://zakupivli.pro/gov/tenders/ua-2025-02-07-007901-a</t>
  </si>
  <si>
    <t>https://zakupivli.pro/gov/tenders/ua-2025-02-07-001208-a</t>
  </si>
  <si>
    <t>Ремонт пункту керування диспетчерського центрального ПКДЦ</t>
  </si>
  <si>
    <t>https://zakupivli.pro/gov/tenders/ua-2025-02-10-005542-a</t>
  </si>
  <si>
    <t>Опори СК-105-12 (або еквівалент), Стійки СК-120-15 (або еквівалент) (основна діяльність):Опори СК-105-12 (або еквівалент), Стійки СК-120-15 (або еквівалент) (основна діяльність)</t>
  </si>
  <si>
    <t>Електрична апаратура для комутування та захисту електричних кіл (основна діяльність):ЛОТ2</t>
  </si>
  <si>
    <t>Електрична апаратура для комутування та захисту електричних кіл (основна діяльність):ЛОТ3</t>
  </si>
  <si>
    <t>Панель ЩО-05-1420 (зовнішне електропостачання нежитлового приміщення гр. Лихопой Н.В. в м. Олександрія)</t>
  </si>
  <si>
    <t>https://zakupivli.pro/gov/tenders/ua-2025-02-11-014813-a/lot-1bd3ad2cd8504b62ac0f25b1d3d65110</t>
  </si>
  <si>
    <t>https://zakupivli.pro/gov/tenders/ua-2025-02-11-014703-a/lot-74f1ea1d960c4f238096402c86a9ef27</t>
  </si>
  <si>
    <t>https://zakupivli.pro/gov/tenders/ua-2025-02-11-014703-a/lot-3b27ac22678548a3bedeaf13ff8039f4</t>
  </si>
  <si>
    <t>https://zakupivli.pro/gov/tenders/ua-2025-02-11-014703-a/lot-2b425a3538b34f61abf9d66504fadba9</t>
  </si>
  <si>
    <t>https://zakupivli.pro/gov/tenders/ua-2025-02-11-014703-a/lot-ba32cb5fde3b4a99a211f91c31c3949e</t>
  </si>
  <si>
    <t>https://zakupivli.pro/gov/tenders/ua-2025-02-11-012151-a/lot-1f4d63afd42e4d30a8010bebe549fcab</t>
  </si>
  <si>
    <t>https://zakupivli.pro/gov/tenders/ua-2025-02-12-008425-a</t>
  </si>
  <si>
    <t>Замок навісний бочонок</t>
  </si>
  <si>
    <t>Реконструкція ПЛ-0,4 кВ Л-3 від КТП-74 в с.Тарасівка Бобринецьких ЕМ для зовнішнього електропостачання житлового будинку Романюк Н.В.</t>
  </si>
  <si>
    <t>44830000-7 Мастики, шпаклівки, замазки та розчинники</t>
  </si>
  <si>
    <t>https://zakupivli.pro/gov/tenders/ua-2025-02-13-010243-a</t>
  </si>
  <si>
    <t>https://zakupivli.pro/gov/tenders/ua-2025-02-13-009809-a/lot-563a933143104f4a8f4a9e74b9e920e9</t>
  </si>
  <si>
    <t>https://zakupivli.pro/gov/tenders/ua-2025-02-13-009405-a/lot-33c26c030db143278a55cb7505b56ce9</t>
  </si>
  <si>
    <t>https://zakupivli.pro/gov/tenders/ua-2025-02-13-008334-a</t>
  </si>
  <si>
    <t>https://zakupivli.pro/gov/tenders/ua-2025-02-13-007747-a</t>
  </si>
  <si>
    <t>https://zakupivli.pro/gov/tenders/ua-2025-02-13-004874-a</t>
  </si>
  <si>
    <t>https://zakupivli.pro/gov/tenders/ua-2025-02-13-013204-a</t>
  </si>
  <si>
    <t>Інші завершальні будівельні роботи</t>
  </si>
  <si>
    <t xml:space="preserve">Каболка </t>
  </si>
  <si>
    <t>Індикатор пошкодження LineTroll 111 K</t>
  </si>
  <si>
    <t>https://zakupivli.pro/gov/tenders/ua-2025-02-14-010906-a/lot-93e17c31d80c4bed8bbf8cdcf89249b6</t>
  </si>
  <si>
    <t>https://zakupivli.pro/gov/tenders/ua-2025-02-14-009461-a</t>
  </si>
  <si>
    <t>https://zakupivli.pro/gov/tenders/ua-2025-02-14-008779-a</t>
  </si>
  <si>
    <t>https://zakupivli.pro/gov/tenders/ua-2025-02-14-008026-a</t>
  </si>
  <si>
    <t>https://zakupivli.pro/gov/tenders/ua-2025-02-14-007675-a</t>
  </si>
  <si>
    <t>https://zakupivli.pro/gov/tenders/ua-2025-02-14-007472-a/lot-c8d5d5cc5f4645c4a95504f29a895189</t>
  </si>
  <si>
    <t>https://zakupivli.pro/gov/tenders/ua-2025-02-14-004784-a</t>
  </si>
  <si>
    <t>Будівництво ПЛ,ПЛІ-0,4 кВ Л-3,Л-5 оп.1-24 КТП-1062 в м.Олександрія для зовнішнього електропостачання ОК "Жовтень"</t>
  </si>
  <si>
    <t>Реконструкція ПЛІ-0,4 кВ від КТП-306 для гр. Король І.Ф., по вул. Кременчузька, 34 в смт. Власівка Олександрійського району</t>
  </si>
  <si>
    <t>https://zakupivli.pro/gov/tenders/ua-2025-02-18-000134-a</t>
  </si>
  <si>
    <t>https://zakupivli.pro/gov/tenders/ua-2025-02-18-000121-a</t>
  </si>
  <si>
    <t>закупівлю скасовано</t>
  </si>
  <si>
    <t>Трансформатори струму (пункти 2.1.4. Інвестиційної програми 2025р.):Трансформатори струму (пункти 2.1.4. Інвестиційної програми 2025р.)</t>
  </si>
  <si>
    <t>Термореле цифрове РТ4010.-40...150.ТСМ 50М кріплення рамки 1М</t>
  </si>
  <si>
    <t>Лічильники (інвестиційна програма п.2.1.1, п.2.1.2, п.2.1.3, п.2.2., п.2.1.5):ЛОТ 1 (інвестиційна програма п.2.1.1, п.2.1.2, п.2.1.3, п.2.1.5)</t>
  </si>
  <si>
    <t>Лічильники (інвестиційна програма п.2.1.1, п.2.1.2, п.2.1.3, п.2.2., п.2.1.5):ЛОТ 2 (інвестиційна програма п.2.2.)</t>
  </si>
  <si>
    <t>32350000-1 Частини до аудіо- та відеообладнання</t>
  </si>
  <si>
    <t>https://zakupivli.pro/gov/tenders/ua-2025-02-20-010663-a</t>
  </si>
  <si>
    <t>https://zakupivli.pro/gov/tenders/ua-2025-02-20-008191-a/lot-b4beb872b6e6474d88283380ce450f29</t>
  </si>
  <si>
    <t>https://zakupivli.pro/gov/tenders/ua-2025-02-20-007017-a</t>
  </si>
  <si>
    <t>https://zakupivli.pro/gov/tenders/ua-2025-02-20-002410-a/lot-4d8c32db68af45aa9cf9e1561776df37</t>
  </si>
  <si>
    <t>https://zakupivli.pro/gov/tenders/ua-2025-02-20-002410-a/lot-30d758f496b443a298ed49fde3b279b3</t>
  </si>
  <si>
    <t>https://zakupivli.pro/gov/tenders/ua-2025-02-20-001195-a/lot-0d3368cde5af4256b3fb8ca0e6a2fd32</t>
  </si>
  <si>
    <t>Капітальний ремонт і реставрація</t>
  </si>
  <si>
    <t>Автомобільні акумуляторні батареї (основна діяльність):Автомобільні акумуляторні батареї (основна діяльність)</t>
  </si>
  <si>
    <t>Болт, гайка, шайба</t>
  </si>
  <si>
    <t>https://zakupivli.pro/gov/tenders/ua-2025-02-21-009763-a</t>
  </si>
  <si>
    <t>https://zakupivli.pro/gov/tenders/ua-2025-02-21-008660-a/lot-7d142c426f864b2b8364f606082d47f1</t>
  </si>
  <si>
    <t>https://zakupivli.pro/gov/tenders/ua-2025-02-21-001879-a</t>
  </si>
  <si>
    <t>https://zakupivli.pro/gov/tenders/ua-2025-02-21-001736-a</t>
  </si>
  <si>
    <t>Двигуни та їх частини</t>
  </si>
  <si>
    <t>https://zakupivli.pro/gov/tenders/ua-2025-02-25-013333-a</t>
  </si>
  <si>
    <t>https://zakupivli.pro/gov/tenders/ua-2025-02-25-008377-a</t>
  </si>
  <si>
    <t>https://zakupivli.pro/gov/tenders/ua-2025-02-26-012076-a</t>
  </si>
  <si>
    <t>https://zakupivli.pro/gov/tenders/ua-2025-02-26-011456-a</t>
  </si>
  <si>
    <t>https://zakupivli.pro/gov/tenders/ua-2025-02-26-010814-a</t>
  </si>
  <si>
    <t>https://zakupivli.pro/gov/tenders/ua-2025-02-26-009008-a</t>
  </si>
  <si>
    <t>https://zakupivli.pro/gov/tenders/ua-2025-02-26-008765-a</t>
  </si>
  <si>
    <t>https://zakupivli.pro/gov/tenders/ua-2025-02-26-006375-a</t>
  </si>
  <si>
    <t>Нове будівництво АСДУ Світловодського РЕМ (11 ПС-35кВ, 3 ПС-150кВ, 6 ЦРП) (пункт 3.1 Інвестиційної Програми 2025):Нове будівництво АСДУ Світловодського РЕМ (11 ПС-35кВ, 3 ПС-150кВ, 6 ЦРП) (пункт 3.1 Інвестиційної Програми 2025)</t>
  </si>
  <si>
    <t>Нове будівництво АСДУ ПС 150/35/10кВ (8 ПС-150кВ) (пункт 3.2 Інвестиційної Програми 2025):Нове будівництво АСДУ ПС 150/35/10кВ (8 ПС-150кВ) (пункт 3.2 Інвестиційної Програми 2025)</t>
  </si>
  <si>
    <t>https://zakupivli.pro/gov/tenders/ua-2025-02-27-009761-a/lot-bc2012377fee4754b5af103061ab9e97</t>
  </si>
  <si>
    <t>https://zakupivli.pro/gov/tenders/ua-2025-02-27-000432-a/lot-0d928d09299541788533a61ff4394140</t>
  </si>
  <si>
    <t>https://zakupivli.pro/gov/tenders/ua-2025-03-03-010821-a</t>
  </si>
  <si>
    <t>https://zakupivli.pro/gov/tenders/ua-2025-03-03-010382-a</t>
  </si>
  <si>
    <t>https://zakupivli.pro/gov/tenders/ua-2025-03-04-011644-a</t>
  </si>
  <si>
    <t>Кріпильні деталі (або еквівалент) (основна діяльність):Кріпильні деталі (або еквівалент) (основна діяльність)</t>
  </si>
  <si>
    <t>https://zakupivli.pro/gov/tenders/ua-2025-03-05-003221-a/lot-7ac74d20a64546aa9c2f00b03b7918b9</t>
  </si>
  <si>
    <t>https://zakupivli.pro/gov/tenders/ua-2025-03-05-002451-a</t>
  </si>
  <si>
    <t>35110000-8 Протипожежне, рятувальне та захисне обладнання</t>
  </si>
  <si>
    <t>35120000-1 Системи та пристрої нагляду та охорони</t>
  </si>
  <si>
    <t>https://zakupivli.pro/gov/tenders/ua-2025-03-06-012902-a/lot-c427a5dfa4714ff5bf8f32c912ab5d8b</t>
  </si>
  <si>
    <t>https://zakupivli.pro/gov/tenders/ua-2025-03-06-010281-a</t>
  </si>
  <si>
    <t>Реконструкція ПЛ-0,4кВ Л-1 КТП-51 для зовнішнього електропостачання житлового будинку гр. Березолова І.М. в с. Аджамка, вул. Овражна, 23 Кропивницького району Кіровоградської області</t>
  </si>
  <si>
    <t>https://zakupivli.pro/gov/tenders/ua-2025-03-10-004948-a</t>
  </si>
  <si>
    <t>Продукція, пов'язана з конструкційними матеріалами (основна діяльність):Продукція, пов'язана з конструкційними матеріалами (основна діяльність)</t>
  </si>
  <si>
    <t>Будівництво ПЛІ-0,4 кВ Л-2 від ЩТП-469 для зовнішнього електропостачання житлового будинку з будівельним майданчиком гр. Татаров О. І. по вул. Львівська (кад.№3522587201:51:030:0075), буд.37 в с. Соколівське Кропивницького району</t>
  </si>
  <si>
    <t>https://zakupivli.pro/gov/tenders/ua-2025-03-13-009703-a</t>
  </si>
  <si>
    <t>https://zakupivli.pro/gov/tenders/ua-2025-03-13-007768-a/lot-718bb28a98ec44afa8afcda3a1ae6132</t>
  </si>
  <si>
    <t>https://zakupivli.pro/gov/tenders/ua-2025-03-13-002322-a</t>
  </si>
  <si>
    <t>https://zakupivli.pro/gov/tenders/ua-2025-03-13-002113-a</t>
  </si>
  <si>
    <t>https://zakupivli.pro/gov/tenders/ua-2025-03-13-000096-a</t>
  </si>
  <si>
    <t>Пароніт</t>
  </si>
  <si>
    <t>Послуги з повірки законодавчо регульованих засобів вимірювальної техніки (ЗВТ), калібрування, визначення метрологічних характеристик ЗВТ, та/або випробувального обладнання (ВО)</t>
  </si>
  <si>
    <t>https://zakupivli.pro/gov/tenders/ua-2025-03-14-009710-a/lot-be2b52f381b143eea4f55f685adc6a57</t>
  </si>
  <si>
    <t>https://zakupivli.pro/gov/tenders/ua-2025-03-14-003738-a</t>
  </si>
  <si>
    <t>https://zakupivli.pro/gov/tenders/ua-2025-03-14-000631-a</t>
  </si>
  <si>
    <t>Будівництво ПЛІ-0,4 кВ Л-3 оп.9/1 КТП-154 в с.Хмельове Маловисківських ЕМ для зовнішнього електропостачання абонентської станції мобільного зв'язку ПрАТ "Київстар"</t>
  </si>
  <si>
    <t>Будівництво ПЛ,ПЛІ-0,4 кВ Л-1,Л-3 КТП-234 в с.Підгайці Кропивницьких ЕМ для зовнішнього електропостачання житлового будинку гр. Манюти Н.В. по вул. Тарана, 8</t>
  </si>
  <si>
    <t>https://zakupivli.pro/gov/tenders/ua-2025-03-19-012837-a</t>
  </si>
  <si>
    <t>https://zakupivli.pro/gov/tenders/ua-2025-03-19-012800-a</t>
  </si>
  <si>
    <t>https://zakupivli.pro/gov/tenders/ua-2025-03-19-007714-a/lot-8c517341ff314607bccbe31b72bfd47b</t>
  </si>
  <si>
    <t>Будівництво ПЛ-10 кВ Л-186 на тер.Помічнянської міської ради для зовнішнього електропостачання сонячної електростанції "ГРІН ЕНЕРДЖІ САН 2" ТОВ"ГРІН ЕНЕРДЖІ САН" Кад.№3524084800:02:001:0244 (будівництво)</t>
  </si>
  <si>
    <t>https://zakupivli.pro/gov/tenders/ua-2025-03-20-002481-a</t>
  </si>
  <si>
    <t>54,,71789</t>
  </si>
  <si>
    <t>https://zakupivli.pro/gov/tenders/ua-2025-03-21-011182-a</t>
  </si>
  <si>
    <t>Гравій, пісок, щебінь і наповнювачі (основна діяльність)</t>
  </si>
  <si>
    <t>Будівництво ПЛ-10,ПЛ-0,4 кВ Л-184 КТП-55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</si>
  <si>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>https://zakupivli.pro/gov/tenders/ua-2025-03-24-001110-a</t>
  </si>
  <si>
    <t>тонни</t>
  </si>
  <si>
    <t>https://zakupivli.pro/gov/tenders/ua-2025-03-24-001051-a</t>
  </si>
  <si>
    <t>https://zakupivli.pro/gov/tenders/ua-2025-03-24-000961-a</t>
  </si>
  <si>
    <t>https://zakupivli.pro/gov/tenders/ua-2025-03-24-000505-a</t>
  </si>
  <si>
    <t>21.03ю2025</t>
  </si>
  <si>
    <t>Прилади для вимірювання величин (основна діяльність)</t>
  </si>
  <si>
    <t>https://zakupivli.pro/gov/tenders/ua-2025-03-24-012151-a/lot-e410f9495fd94b3aa9151c5090bdfd0c</t>
  </si>
  <si>
    <t>UA-2025-03-24-012151-a</t>
  </si>
  <si>
    <t>Технічне переоснащення  ПЛ-10кВ Л-125 ПС "Хмельове"-35/10 кВ ком. № 10 - оп.41 для зовнішнього електропостачання нового будівництва сонячної електричної станції "СЕС Хмельове" ТОВ"ГРІН ЕНЕРДЖІ САН" на території Смолінської селищної ради Новоукраїнського району Кіровоградської області</t>
  </si>
  <si>
    <t>Вентиляційне обладнання (основна діяльність):Вентиляційне обладнання (основна діяльність)</t>
  </si>
  <si>
    <t>Будівництво ПЛІ-0,4 кВ Л-7 КТП-754  в с. Липове Кропивницьких ЕМ для зовнішнього електропостачання житлового будинку гр. Єсько В.В. по вул. Липова, 4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</si>
  <si>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2025):Реконструкція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</si>
  <si>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https://zakupivli.pro/gov/tenders/ua-2025-03-31-003187-a</t>
  </si>
  <si>
    <t>https://zakupivli.pro/gov/tenders/ua-2025-03-28-000686-a</t>
  </si>
  <si>
    <t>https://zakupivli.pro/gov/tenders/ua-2025-03-27-007442-a/lot-cf460c0176b34ffb81814b741250f1bb</t>
  </si>
  <si>
    <t>https://zakupivli.pro/gov/tenders/ua-2025-03-27-003821-a</t>
  </si>
  <si>
    <t>https://zakupivli.pro/gov/tenders/ua-2025-03-25-007819-a/lot-d029fc1166bb43dfbce5b3417de00213</t>
  </si>
  <si>
    <t>https://zakupivli.pro/gov/tenders/ua-2025-03-25-003266-a/lot-90fd47f16ff343cb81f9b845d1569a1c</t>
  </si>
  <si>
    <t>https://zakupivli.pro/gov/tenders/ua-2025-03-25-002632-a/lot-080978ce6735455d94f514629190d47c</t>
  </si>
  <si>
    <t xml:space="preserve">Капітальний  ремонт адміністративної  база  ЕМ  по  вул. Заводська,  2а, м. Олександрія, Олександрійських ЕМ (заміна дверей, водовідведення) </t>
  </si>
  <si>
    <t>Капітальний ремонт будівлі котельні (кімната для відряджених) по вул. Заводська, 2а, м. Олександрія, Олександрійських ЕМ (заміна дверей)</t>
  </si>
  <si>
    <t>Технічне переоснащення лінійної комірки КРН-ІІІ-10 (№14) на 2С-10 кВ ВРП-10 кВ ПС "Новопавлівка"-35/10 кВ для зовнішнього електропостачання  сонячної електростанції "ГРІН ЕНЕРДЖІ САН 1" ТОВ"ГРІН ЕНЕРДЖІ САН" на території Помічнянської  міської ради Кад. №3524084800:02:001:0243</t>
  </si>
  <si>
    <t>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(приєднання):Будівництво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</t>
  </si>
  <si>
    <t>https://zakupivli.pro/gov/tenders/ua-2025-04-03-005470-a</t>
  </si>
  <si>
    <t>https://zakupivli.pro/gov/tenders/ua-2025-04-03-005195-a</t>
  </si>
  <si>
    <t>https://zakupivli.pro/gov/tenders/ua-2025-04-03-000378-a</t>
  </si>
  <si>
    <t>https://zakupivli.pro/gov/tenders/ua-2025-04-01-011215-a/lot-0f088b511d4145e886ac9bbccd57dd61</t>
  </si>
  <si>
    <t xml:space="preserve"> 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</si>
  <si>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ПЛ-0,4 кВ Л-1 від КТП-183 до оп.41 в с.Ізмайлівка Олександрійських ЕМ для зовнішнього електропостачання житлового будинку гр.Баранова Ю.М.</t>
  </si>
  <si>
    <t>Реконструкція ЗТП-П-12 в селищі Смоліне для зовнішнього електропостачання продовольчого магазину ТОВ "Вересень плюс"  по вул. Казакова (Маловисківських ЕМ)</t>
  </si>
  <si>
    <t>Технічне переоснащення КЛ-10кВ Л-126 до оп.1 від ком.9 ПС «Добровеличківка»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</si>
  <si>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Технічне переоснащення ПС «Добровеличківська»-35/10кВ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</si>
  <si>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Будівництво ПЛІ-0,4 кВ Л-3 від КТП-100/У в сел.Устинівка Долинських ЕМ для зовнішнього електропостачання нежитлового приміщення ТОВ «Агробізнес 2025»</t>
  </si>
  <si>
    <t>Технічне переоснащення лінійної ком.№10 Л-125 ПС ″Хмельове″-35/10 кВ для зовнішнього електропостачання сонячної електричної станції "Сонячний хміль" ТОВ "ГРІН ЕНЕРДЖІ САН" на території Смолінської селищної ради кад.№3523186800:02:000:0182 Новоукраїнського району Кіровоградської області</t>
  </si>
  <si>
    <t>https://zakupivli.pro/gov/tenders/ua-2025-04-07-011371-a</t>
  </si>
  <si>
    <t>https://zakupivli.pro/gov/tenders/ua-2025-04-07-011210-a</t>
  </si>
  <si>
    <t>https://zakupivli.pro/gov/tenders/ua-2025-04-07-011056-a</t>
  </si>
  <si>
    <t>https://zakupivli.pro/gov/tenders/ua-2025-04-07-010912-a</t>
  </si>
  <si>
    <t>https://zakupivli.pro/gov/tenders/ua-2025-04-07-006839-a</t>
  </si>
  <si>
    <t>https://zakupivli.pro/gov/tenders/ua-2025-04-07-006636-a</t>
  </si>
  <si>
    <t>https://zakupivli.pro/gov/tenders/ua-2025-04-07-000293-a</t>
  </si>
  <si>
    <t xml:space="preserve"> 45231000-5 Будівництво трубопроводів, ліній зв’язку та електропередач</t>
  </si>
  <si>
    <t xml:space="preserve"> 42520000-7 Вентиляційне обладнання</t>
  </si>
  <si>
    <t xml:space="preserve"> 45310000-3 Електромонтажні роботи</t>
  </si>
  <si>
    <t xml:space="preserve">Будівництво ПЛ,ПЛІ-0,4 кВ А-2,А-3 оп.37-74 КТП-535 в с.Захарівка Світловодських ЕМ для зовнішнього електропостачання домоволодіння Бузейніков М.Г. </t>
  </si>
  <si>
    <t xml:space="preserve">38340000-0 Прилади для вимірювання величин </t>
  </si>
  <si>
    <t xml:space="preserve"> Будівництво ПЛ-10 кВ Л-184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</si>
  <si>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 Будівництво  ЩТП-66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</si>
  <si>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45231000-5 Будівництво трубопроводів, ліній зв’язку та електропередач </t>
  </si>
  <si>
    <t xml:space="preserve">14210000-6 Гравій, пісок, щебінь і наповнювачі </t>
  </si>
  <si>
    <t xml:space="preserve"> Ремонт елегазового вимикача  LTB-170 "категорії Б" ПС 150/35/10 кВ ПТО</t>
  </si>
  <si>
    <t xml:space="preserve"> Штанга оперативна ізольована, захисний апарат ПЛЗ (основна діяльність):Штанга оперативна ізольована, захисний апарат ПЛЗ (основна діяльність)</t>
  </si>
  <si>
    <t xml:space="preserve">71630000-3 Послуги з технічного огляду та випробовувань </t>
  </si>
  <si>
    <t xml:space="preserve">19710000-6 Синтетичний каучук </t>
  </si>
  <si>
    <t xml:space="preserve"> Елементи електричних схем (основна діяльність)
:Елементи електричних схем (основна діяльність)</t>
  </si>
  <si>
    <t xml:space="preserve"> Капітальний ремонт будівлі складу Новоархангельських ЕМ по вул. Котляревського, 67 в смт Новоархангельськ, Кіровоградської обл. (Улаштування покрівлі з металопрофілю)</t>
  </si>
  <si>
    <t xml:space="preserve"> Капітальний ремонт будівлі контори смт Новоархангельськ, вул. Котляревського, 67, Новоархангельські ЕМ (заміна дверей, вікон)</t>
  </si>
  <si>
    <t xml:space="preserve">44140000-3 Продукція, пов’язана з конструкційними матеріалами </t>
  </si>
  <si>
    <t xml:space="preserve">31680000-6 Електричне приладдя та супутні товари до електричного обладнання </t>
  </si>
  <si>
    <t xml:space="preserve">31320000-5 Електророзподільні кабелі </t>
  </si>
  <si>
    <t xml:space="preserve"> 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</si>
  <si>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</si>
  <si>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 xml:space="preserve"> 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</si>
  <si>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</si>
  <si>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31210000-1 Електрична апаратура для комутування та захисту електричних кіл </t>
  </si>
  <si>
    <t xml:space="preserve">45310000-3 Електромонтажні роботи </t>
  </si>
  <si>
    <t xml:space="preserve"> Гравій, пісок, щебінь і наповнювачі (основна діяльність):Гравій, пісок, щебінь і наповнювачі (основна діяльність)</t>
  </si>
  <si>
    <t xml:space="preserve"> Будівництво ПЛІ-0,4 кВ Л-4 оп.№1 - оп.№4  КТП-420 ПНВМП фірма "ІНКОПМАРК" по вул. Велика Перспективна (між будинками №17 та №19) в  м. Кропивницький</t>
  </si>
  <si>
    <t xml:space="preserve">31720000-9 Електромеханічне обладнання </t>
  </si>
  <si>
    <t>Електронне обладнання</t>
  </si>
  <si>
    <t>https://zakupivli.pro/gov/tenders/ua-2025-04-08-003191-a</t>
  </si>
  <si>
    <t>Будівництво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</si>
  <si>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Будівництво 2ПЛІ-0,4 кВ КТП-450,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</si>
  <si>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</si>
  <si>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ПЛІ-0,4 кВ від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</si>
  <si>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https://zakupivli.pro/gov/tenders/ua-2025-04-09-008129-a</t>
  </si>
  <si>
    <t>https://zakupivli.pro/gov/tenders/ua-2025-04-09-007809-a</t>
  </si>
  <si>
    <t>https://zakupivli.pro/gov/tenders/ua-2025-04-09-007528-a</t>
  </si>
  <si>
    <t>https://zakupivli.pro/gov/tenders/ua-2025-04-09-005554-a</t>
  </si>
  <si>
    <t>Прилади для вимірювання величин (основна діяльність):Прилади для вимірювання величин (основна діяльність)</t>
  </si>
  <si>
    <t>https://zakupivli.pro/gov/tenders/ua-2025-04-10-002695-a/lot-b3f191b3dc114ff1aa834120dc268e21</t>
  </si>
  <si>
    <t xml:space="preserve"> Телекомунікаційні кабелі та обладнання</t>
  </si>
  <si>
    <t xml:space="preserve"> Комутатор мережевий</t>
  </si>
  <si>
    <t xml:space="preserve"> Протипожежне, рятувальне та захисне обладнання (основна діяльність):Протипожежне, рятувальне та захисне обладнання (основна діяльність)</t>
  </si>
  <si>
    <t xml:space="preserve"> Будівництво ПЛІ-0,4 кВ Л-2 оп.4-4/4 від КТП-39 для зовнішнього електропостачання житлового будинку гр. Павленко Н. О. по вул. Мира, 59-А в с. Покровське Кропивницького району</t>
  </si>
  <si>
    <t xml:space="preserve">44530000-4 Кріпильні деталі </t>
  </si>
  <si>
    <t xml:space="preserve"> Капітальний ремонт і реставрація</t>
  </si>
  <si>
    <t xml:space="preserve"> Будівництво ПЛІ-0,4кВ від ТП-431  в с. Високі Байраки для зовнішнього електропостачання абонентської станції мобільного зв'язку ПрАТ  "ВФ Україна" (Кропивницькі ЕМ)</t>
  </si>
  <si>
    <t xml:space="preserve"> Інші завершальні будівельні роботи</t>
  </si>
  <si>
    <t xml:space="preserve">34310000-3 Двигуни та їх частини </t>
  </si>
  <si>
    <t xml:space="preserve"> Впровадження програмного комплексу "АСТОР 8" (пункт 4.3 проекту Інвестиційної Програми 2025)</t>
  </si>
  <si>
    <t xml:space="preserve"> Відновлення асфальтобетонного покриття після ремонту КЛ 0,4-10 кВ</t>
  </si>
  <si>
    <t xml:space="preserve">31440000-2 Акумуляторні батареї </t>
  </si>
  <si>
    <t xml:space="preserve"> Частини до аудіо-та відеообладнання (основна діяльність):Частини до аудіо-та відеообладнання (основна діяльність)</t>
  </si>
  <si>
    <t xml:space="preserve">38550000-5 Лічильники </t>
  </si>
  <si>
    <t xml:space="preserve">31220000-4 Елементи електричних схем </t>
  </si>
  <si>
    <t xml:space="preserve">31170000-8 Трансформатори </t>
  </si>
  <si>
    <t xml:space="preserve"> Ремонт приладів захисту від ОЗЗ на землю "АЛЬТРА" ПС 150/35/10 кВ "Південно-Східна"</t>
  </si>
  <si>
    <t>Двері металопластикові, двері металеві, вікна металопластикові (Ремонтна програма)</t>
  </si>
  <si>
    <t>https://zakupivli.pro/gov/tenders/ua-2025-04-14-002092-a</t>
  </si>
  <si>
    <t>Автоматичні вимикачі (приєднання, ремонтна програма):Автоматичні вимикачі (приєднання, ремонтна програма)</t>
  </si>
  <si>
    <t xml:space="preserve">Реконструкція АСДУ Кіровоградського міського РЕМ (6 ПС-35кВ, 5 ПС-150кВ, 14 ЦРП) (перехідний захід 2025-2026) (пункт 3.3 Інвестиційної Програми 2025)
:Реконструкція АСДУ Кіровоградського міського РЕМ (6 ПС-35кВ, 5 ПС-150кВ, 14 ЦРП) (перехідний захід 2025-2026) (пункт 3.3 Інвестиційної Програми 2025)
</t>
  </si>
  <si>
    <t>Ремонтна програма, заходи з приєднання</t>
  </si>
  <si>
    <t>https://zakupivli.pro/gov/tenders/ua-2025-04-15-012874-a/lot-037bfe7693d2404097b959e850de27f4</t>
  </si>
  <si>
    <t>https://zakupivli.pro/gov/tenders/ua-2025-04-15-012229-a/lot-6b3747526fcb4336a7a087d1d3302ae7</t>
  </si>
  <si>
    <t>https://zakupivli.pro/gov/tenders/ua-2025-04-15-002650-a</t>
  </si>
  <si>
    <t>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(приєднання):Будівництво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</t>
  </si>
  <si>
    <t>https://zakupivli.pro/gov/tenders/ua-2025-04-17-000408-a/lot-19cd55c591204a4d97054bc0f733b073</t>
  </si>
  <si>
    <t>Технічне переоснащення ЗТП-29 в м. Кропивницький для зовнішнього електропостачання нежитлового приміщення  ТОВ "СОКОЛІВСЬКИЙ М'ЯСОКОМБІНАТ" по вул. Шульгіних 39/4</t>
  </si>
  <si>
    <t>https://zakupivli.pro/gov/tenders/ua-2025-04-17-010179-a</t>
  </si>
  <si>
    <t>https://zakupivli.pro/gov/tenders/ua-2025-04-18-008450-a/lot-e218fb7fa3bb4b34b9c47b7be8f9531c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</si>
  <si>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ПС-1503510кВ “Новоукраїнська” між оп. №351 - №361 (кабельна вставка під залізницею) в м. Новоукраїнка (Новоукраїнські ЕМ) (пункт 1.2.3.1.3 Інвестиційної Програми 2025)</t>
  </si>
  <si>
    <t>https://zakupivli.pro/gov/tenders/ua-2025-04-18-008599-a/lot-d1930e606bf14e32bb19439d60d5eb4c</t>
  </si>
  <si>
    <t>https://zakupivli.pro/gov/tenders/ua-2025-04-23-000184-a</t>
  </si>
  <si>
    <t>Капітальний ремонт будівлі РВБ та гаражу на 8 боксів (приміщення ГРЕ) Добровеличківського ЕМ по вул. Європейська, 2а, смт Добровеличківка, Кіровоградської обл. (ремонтна програма)</t>
  </si>
  <si>
    <t xml:space="preserve"> Апаратура для запису та відтворення аудіо- та відеоматеріалу (основна діяльність):Апаратура для запису та відтворення аудіо- та відеоматеріалу (основна діяльність)</t>
  </si>
  <si>
    <t xml:space="preserve">39540000-9 Вироби різні з канату, мотузки, шпагату та сітки </t>
  </si>
  <si>
    <t xml:space="preserve"> Будівництво ПЛІ-0,4 кВ від ЩТП-50/В в сел. Вільшанка Голованівського району Кіровоградської області</t>
  </si>
  <si>
    <t>Будівництво ПЛІ-0,4 кВ Л-20 ТП-756 оп.№18-33 в м. Кропивницький для зовнішнього електропостачання житлового будинку гр. Животова С.М. по вул. Степова, буд. 16 в с-ще Нове</t>
  </si>
  <si>
    <t>Будівництво ПЛІ-0,4 кВ від КТП-78 в сел.Петрове для електропостачання ж/б з будівельним майданчиком гр.Солодовнікова Г.О.</t>
  </si>
  <si>
    <t>https://zakupivli.pro/gov/tenders/ua-2025-04-30-002643-a</t>
  </si>
  <si>
    <t>https://zakupivli.pro/gov/tenders/ua-2025-04-30-002296-a</t>
  </si>
  <si>
    <t>Телекомунікаційні кабелі та обладнання</t>
  </si>
  <si>
    <t>https://zakupivli.pro/gov/tenders/ua-2025-05-01-001961-a</t>
  </si>
  <si>
    <t>Будівництво ПЛ-6 кВ від оп.№9 ПЛ-6 кВ Ф-605 для зовнішнього електропостачання будівлі профілакторію №2 ФОП Рудич Л.М., вул. Городоцька, буд. 77, м. Світловодськ</t>
  </si>
  <si>
    <t>https://zakupivli.pro/gov/tenders/ua-2025-05-02-003008-a</t>
  </si>
  <si>
    <t xml:space="preserve">45450000-6 Інші завершальні будівельні роботи </t>
  </si>
  <si>
    <t xml:space="preserve"> Вироби різні з канату, мотузки, шпагату та сітки (основна діяльність):Вироби різні з канату, мотузки, шпагату та сітки (основна діяльність)</t>
  </si>
  <si>
    <t xml:space="preserve"> Капітальний ремонт реєстраторів аварійних подій "РЕКОН-07БС"</t>
  </si>
  <si>
    <t xml:space="preserve"> Будівництво ЩТП-74 в с.Тарасівка Бобринецьких ЕМ для зовнішнього електропостачання житлового будинку Романюк Н.В.</t>
  </si>
  <si>
    <t xml:space="preserve"> Будівництво ПЛЗ-10 кВ Л-89 до ЩТП-384 в с. Новопетрівка Кропивницьких ЕМ для зовнішнього електропостачання нежитлової будівлі з будівельним майданчиком гр. Смоляр А. М.</t>
  </si>
  <si>
    <t xml:space="preserve"> Світильники та освітлювальна арматура (основна діяльність):Світильники та освітлювальна арматура (основна діяльність)</t>
  </si>
  <si>
    <t xml:space="preserve"> Мастики, шпаклівки, замазки та розчинники (або еквівалент) (основна діяльність):Мастики, шпаклівки, замазки та розчинники (або еквівалент) (основна діяльність)</t>
  </si>
  <si>
    <t xml:space="preserve">44520000-1 Замки, ключі та петлі </t>
  </si>
  <si>
    <t xml:space="preserve"> Телекомунікаційні кабелі та обладнання (основна діяльність):Телекомунікаційні кабелі та обладнання (основна діяльність)</t>
  </si>
  <si>
    <t xml:space="preserve"> Електрична апаратура для комутування та захисту електричних кіл (основна діяльність):ЛОТ4</t>
  </si>
  <si>
    <t xml:space="preserve"> Електрична апаратура для комутування та захисту електричних кіл (основна діяльність):ЛОТ1</t>
  </si>
  <si>
    <t xml:space="preserve">44210000-5 Конструкції та їх частини </t>
  </si>
  <si>
    <t xml:space="preserve">45453000-7 Капітальний ремонт і реставрація </t>
  </si>
  <si>
    <t xml:space="preserve"> Капітальний ремонт адміністративної будівлі м. Мала Виска по Новомиргородському шосе, 3, Маловисковські ЕМ  (роздягальня)</t>
  </si>
  <si>
    <t xml:space="preserve"> Технічне переоснащення лінійних комірки №18 1СШ-6кВ ЦРП-7 та комірки №14 2СШ-6кВ ЦРП-7 в м.Кропивницький для зовнішнього електропостачання багатоквартирного житлового будинку ТОВ"СУЗІР'Я СКАЙ"  вул. Степана Чобану, 2-А</t>
  </si>
  <si>
    <t xml:space="preserve"> Відеокамери та відеореєстратори (основна діяльність).:Відеокамери та відеореєстратори (основна діяльність).</t>
  </si>
  <si>
    <t xml:space="preserve">32550000-3 Телефонне обладнання </t>
  </si>
  <si>
    <t xml:space="preserve">24910000-6 Клеї </t>
  </si>
  <si>
    <t xml:space="preserve"> Шини для транспортних засобів (Основна діяльність)
:Шини для транспортних засобів (Основна діяльність)</t>
  </si>
  <si>
    <t>Капітальний ремонт будівлі сервісного центру ( ремонт системи пожежогасіння В2, паркінг ) по вул. Велика Перспективна, 78 м. Кропивницький.</t>
  </si>
  <si>
    <t>Капітальний ремонт будівлі сервісного центру ( ремонт системи подачі води В1, встановлення додаткових засувок ) по вул. Велика Перспективна, 78 м. Кропивницький</t>
  </si>
  <si>
    <t>Капітальний ремонт будівлі ЗТП-1221 по вул.Свердлова, смт. Пантаївка, Олександрійського р-ну,  Кіровоградської обл.  (Улаштування покрівлі з металопрофілю, вимощення)</t>
  </si>
  <si>
    <t>Капітальний  ремонт будівлі ЗТП-1116 по вул. Нагорна, м. Олександрія, Кіровоградської обл. (Улаштування покрівлі з металопрофілю, вимощення). Ремонтні роботи</t>
  </si>
  <si>
    <t>Капітальний ремонт будівлі ЗТП-1222 по вул. Шкільна, смт Пантаївка, Олександрійського р-ну,  Кіровоградської обл. (Улаштування покрівлі з металопрофілю, вимощення) Ремонтні роботи</t>
  </si>
  <si>
    <t>Капітальний  ремонт будівлі ЗТП-1117 по вул. 8-го Березня, м. Олександрія, Кіровоградської обл. (Улаштування покрівлі з металопрофілю, вимощення). Ремонтні роботи.</t>
  </si>
  <si>
    <t>Капітальний  ремонт будівлі ЗТП-1122 по вул. Говорова, м. Олександрія, Кіровоградської обл. (Улаштування покрівлі з металопрофілю, вимощення). Ремонтні роботи.</t>
  </si>
  <si>
    <t>Технічне переоснащення ПЛ-0,4 кВ від КТП-78 в с. Обознівка Кропивницьких ЕМ для зовнішнього електропостачання житлового будинку гр. Довгокер І.М. по вул. Світанкова, буд. 35</t>
  </si>
  <si>
    <t>Будівництво ПЛ, ПЛІ-0,4 кВ Л-1, Л-4 від КТП-78 в с. Обознівка Кропивницьких ЕМ для зовнішнього електропостачання житлового будинку гр. Довгокер І.М. по вул. Світанкова, буд. 35</t>
  </si>
  <si>
    <t>https://zakupivli.pro/gov/tenders/ua-2025-05-06-012412-a</t>
  </si>
  <si>
    <t>https://zakupivli.pro/gov/tenders/ua-2025-05-06-012147-a</t>
  </si>
  <si>
    <t>https://zakupivli.pro/gov/tenders/ua-2025-05-06-011060-a</t>
  </si>
  <si>
    <t>https://zakupivli.pro/gov/tenders/ua-2025-05-06-010641-a</t>
  </si>
  <si>
    <t>https://zakupivli.pro/gov/tenders/ua-2025-05-06-010317-a</t>
  </si>
  <si>
    <t>https://zakupivli.pro/gov/tenders/ua-2025-05-06-009792-a</t>
  </si>
  <si>
    <t>https://zakupivli.pro/gov/tenders/ua-2025-05-06-009789-a</t>
  </si>
  <si>
    <t>https://zakupivli.pro/gov/tenders/ua-2025-05-06-008012-a</t>
  </si>
  <si>
    <t>https://zakupivli.pro/gov/tenders/ua-2025-05-06-007587-a</t>
  </si>
  <si>
    <t>Капітальний ремонт лінійного посту, контори Петрівськіх ЕМ за адресою с.Петрове, вул.Святкова, 57 (аварійне підсилення несучих конструкцій)</t>
  </si>
  <si>
    <t>https://zakupivli.pro/gov/tenders/ua-2025-05-07-007781-a</t>
  </si>
  <si>
    <t>Будівництво ЩТП-144 в с.Новий Стародуб для зовнішнього електропостачання ж/б Ціціми О.М(приєднання)</t>
  </si>
  <si>
    <t>Реконструкція ПЛ-0,4 кВ Л-3 КТП-147 в с.Новий Стародуб для зовнішнього електропостачання ж/б Ціціми О.М.</t>
  </si>
  <si>
    <t>Будівництво ПЛ-10 кВ Л-132 в с.Новий Стародуб для зовнішнього електропостачання ж/б Ціціми О.М.</t>
  </si>
  <si>
    <t>Реконструкція ПЛ-0,4кВ від КТП-438 в м. Кропивницький для зовнішнього електропостачання житлового будинку гр. Мартишевської П.О. по вул. Лицарів зимового походу, 12</t>
  </si>
  <si>
    <t>https://zakupivli.pro/gov/tenders/ua-2025-05-08-001478-a</t>
  </si>
  <si>
    <t>https://zakupivli.pro/gov/tenders/ua-2025-05-08-001289-a</t>
  </si>
  <si>
    <t>https://zakupivli.pro/gov/tenders/ua-2025-05-08-001179-a</t>
  </si>
  <si>
    <t>https://zakupivli.pro/gov/tenders/ua-2025-05-08-001145-a</t>
  </si>
  <si>
    <t xml:space="preserve">31530000-0 Частини до світильників та освітлювального обладнання </t>
  </si>
  <si>
    <t xml:space="preserve">50110000-9 Послуги з ремонту і технічного обслуговування мототранспортних засобів і супутнього обладнання </t>
  </si>
  <si>
    <t xml:space="preserve"> Будівництво ПЛІ-0,4кВ Л-4 від оп.№1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</si>
  <si>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 xml:space="preserve"> Будівництво ПЛ, ПЛІ-0,4кВ Л-1,Л-4 від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</si>
  <si>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Капітальний ремонт: Розчистка трас охоронної зони на ділянках повітряної лінії 10 кВ Л-153 Олександрійський район Кіровоградська область</t>
  </si>
  <si>
    <t>https://zakupivli.pro/gov/tenders/ua-2025-05-09-011607-a</t>
  </si>
  <si>
    <t>Будівництво ПЛІ-0,4кВ Л-1 від ЩТП-14 в с. Аджамка для зовнішнього електропостачання житлового будинку гр. Маленко О.О. по вул. Шевченка, 24 Кропивницького району(Приєднання)</t>
  </si>
  <si>
    <t>Будівництво ЩТП-14 в с. Аджамка для зовнішнього електропостачання житлового будинку гр. Маленко О.О. по вул. Шевченка, 24 Кропивницького району</t>
  </si>
  <si>
    <t>Будівництво ПЛІ-0,4 кВ ТП-209 Л-19 оп.№1-14/1  для зовнішнього електропостачання житлового будинку гр. Жиминюк Л.О. по вул. Юрія Краснокутського, буд. 1-И в м. Кропивницький</t>
  </si>
  <si>
    <t>https://zakupivli.pro/gov/tenders/ua-2025-05-12-011976-a</t>
  </si>
  <si>
    <t>https://zakupivli.pro/gov/tenders/ua-2025-05-12-011885-a</t>
  </si>
  <si>
    <t>https://zakupivli.pro/gov/tenders/ua-2025-05-12-008899-a</t>
  </si>
  <si>
    <t>Замки, ключі та петлі (основна діяльність):ЛОТ 1</t>
  </si>
  <si>
    <t>Замки, ключі та петлі (основна діяльність):ЛОТ 2</t>
  </si>
  <si>
    <t>https://zakupivli.pro/gov/tenders/ua-2025-05-13-002429-a/lot-0a149ea944924aba91b2f8156e2dd006</t>
  </si>
  <si>
    <t>https://zakupivli.pro/gov/tenders/ua-2025-05-13-002429-a/lot-58b8102ff3034429b3bc418a46aaca85</t>
  </si>
  <si>
    <t xml:space="preserve">Будівництво ПЛІ-0,4кВ Л-9 оп.2-14 ТП-542 в м. Кропивницький для зовнішнього електропостачання комплексу будівель ТОВ "Магазин №117 Лелеківський" по вул. Холодноярська, буд. 198 (приєднання) </t>
  </si>
  <si>
    <t>Будівництво KJI-0,4 кB Л-8 TП-532 для зовнішнього електропостачання мийки самообслуговування ТОВ "АВТОМИЙСАМЦЕНТР" по просп. Інженерів, 21 в м. Кропивницький</t>
  </si>
  <si>
    <t>Реконструкція ЗТП-532 для зовнішнього електропостачання мийки самообслуговування ТОВ "АВТОМИЙСАМЦЕНТР" по просп. Інженерів, 21 в м. Кропивницький</t>
  </si>
  <si>
    <t>https://zakupivli.pro/gov/tenders/ua-2025-05-16-000275-a</t>
  </si>
  <si>
    <t>https://zakupivli.pro/gov/tenders/ua-2025-05-16-000256-a</t>
  </si>
  <si>
    <t>https://zakupivli.pro/gov/tenders/ua-2025-05-16-000205-a</t>
  </si>
  <si>
    <t>Капітальний ремонт будівлі адміністративної (заміна віконних склопакетів диспетчерського пункту ОДС, каб.213) за адресою вул. Андріївська, 84, м. Кропивницький (Ремонтна програма)</t>
  </si>
  <si>
    <t>https://zakupivli.pro/gov/tenders/ua-2025-05-19-012608-a</t>
  </si>
  <si>
    <t>Блок стабілізатора АВР СТ (ремонтна програма):Блок стабілізатора АВР СТ (ремонтна програма)</t>
  </si>
  <si>
    <t>Будівництво ПЛЗ-10 кВ Л-89 до ЩТП-380 для зовнішнього електропостачання житлового будинку гр. Осадча Н.Г. по вул. Кавказька, буд. 14 в с. Черняхівка Кропивницького району</t>
  </si>
  <si>
    <t>Будівництво ЩТП-380 для зовнішнього електропостачання житлового будинку гр. Осадча Н.Г. по вул. Кавказька, буд. 14 в с. Черняхівка Кропивницького району( приєднання)</t>
  </si>
  <si>
    <t>https://zakupivli.pro/gov/tenders/ua-2025-05-20-009372-a/lot-a2407ef306b440eb8a6028369464803b</t>
  </si>
  <si>
    <t>https://zakupivli.pro/gov/tenders/ua-2025-05-20-001567-a</t>
  </si>
  <si>
    <t>https://zakupivli.pro/gov/tenders/ua-2025-05-20-001540-a</t>
  </si>
  <si>
    <t>Мережеве обладнання (основна діяльність):Мережеве обладнання (основна діяльність)</t>
  </si>
  <si>
    <t>https://zakupivli.pro/gov/tenders/ua-2025-05-21-010260-a/lot-f9a5b4b4f14c40dca57b09386b3c8ffe</t>
  </si>
  <si>
    <t>Будівництво ПЛЗ-10кВ Л-1 оп.113, 113/1-113/4  в с. Соколівське для зовнішнього електропостачання нежитлового приміщення гр. Кириченка П.О. кад.№3522587200:02:000:5142 (приєднання)</t>
  </si>
  <si>
    <t>https://zakupivli.pro/gov/tenders/ua-2025-05-22-003797-a</t>
  </si>
  <si>
    <t>Будівництво ПЛІ-0,4 кВ від КТП-423 в м.Новоукраїнка для зовнішнього електропостачання абонентської станції мобільного зв’язку ПрАТ «Київстар» по вул.Зразкова (Комарова),1а</t>
  </si>
  <si>
    <t>https://zakupivli.pro/gov/tenders/ua-2025-05-23-009263-a</t>
  </si>
  <si>
    <t>Ремонт КПП трактора Т-150 (ремонтна програма)</t>
  </si>
  <si>
    <t>https://zakupivli.pro/gov/tenders/ua-2025-05-26-004827-a</t>
  </si>
  <si>
    <t xml:space="preserve">Технічне переоснащення комірки №13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 </t>
  </si>
  <si>
    <t>Технічне переоснащення комірки №2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</t>
  </si>
  <si>
    <t>https://zakupivli.pro/gov/tenders/ua-2025-05-27-003751-a</t>
  </si>
  <si>
    <t>https://zakupivli.pro/gov/tenders/ua-2025-05-27-001919-a</t>
  </si>
  <si>
    <t>Аварійний ремонт пошкодженої ділянки кабельного виходу 35 кВ Л-720 на ПС 35/10 кВ "Краснохутірська ГЕС" в с. Синюха, Голованівського району Кіровоградської області (ремонтна програма)</t>
  </si>
  <si>
    <t>https://zakupivli.pro/gov/tenders/ua-2025-05-27-012930-a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</si>
</sst>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0"/>
    <numFmt numFmtId="166" formatCode="#,##0.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  <font>
      <sz val="10"/>
      <color rgb="FF0000FF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my.zakupivli.pro/remote/dispatcher/state_purchase_view/55863477" TargetMode="External"/><Relationship Id="rId1827" Type="http://schemas.openxmlformats.org/officeDocument/2006/relationships/hyperlink" Target="https://zakupivli.pro/gov/tenders/ua-2025-02-21-008660-a/lot-7d142c426f864b2b8364f606082d47f1" TargetMode="External"/><Relationship Id="rId21" Type="http://schemas.openxmlformats.org/officeDocument/2006/relationships/hyperlink" Target="https://my.zakupki.prom.ua/remote/dispatcher/state_purchase_view/40091965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987" Type="http://schemas.openxmlformats.org/officeDocument/2006/relationships/hyperlink" Target="https://zakupivli.pro/gov/tenders/UA-2024-03-25-001186-a" TargetMode="External"/><Relationship Id="rId1172" Type="http://schemas.openxmlformats.org/officeDocument/2006/relationships/hyperlink" Target="https://my.zakupivli.pro/remote/dispatcher/state_purchase_view/51817314" TargetMode="External"/><Relationship Id="rId2016" Type="http://schemas.openxmlformats.org/officeDocument/2006/relationships/hyperlink" Target="https://my.zakupivli.pro/remote/dispatcher/state_purchase_view/59464876" TargetMode="External"/><Relationship Id="rId402" Type="http://schemas.openxmlformats.org/officeDocument/2006/relationships/hyperlink" Target="https://zakupki.prom.ua/gov/tenders/UA-2023-07-24-009279-a" TargetMode="External"/><Relationship Id="rId847" Type="http://schemas.openxmlformats.org/officeDocument/2006/relationships/hyperlink" Target="https://zakupivli.pro/gov/tenders/UA-2024-02-20-009792-a" TargetMode="External"/><Relationship Id="rId1032" Type="http://schemas.openxmlformats.org/officeDocument/2006/relationships/hyperlink" Target="https://my.zakupivli.pro/remote/dispatcher/state_purchase_view/50200587" TargetMode="External"/><Relationship Id="rId1477" Type="http://schemas.openxmlformats.org/officeDocument/2006/relationships/hyperlink" Target="https://zakupivli.pro/gov/tenders/ua-2024-11-15-012171-a" TargetMode="External"/><Relationship Id="rId1684" Type="http://schemas.openxmlformats.org/officeDocument/2006/relationships/hyperlink" Target="https://zakupivli.pro/gov/tenders/ua-2025-01-27-015612-a/lot-1aa4d4a700c34f02a01be277e1f3b26f" TargetMode="External"/><Relationship Id="rId1891" Type="http://schemas.openxmlformats.org/officeDocument/2006/relationships/hyperlink" Target="https://zakupivli.pro/gov/tenders/ua-2025-03-21-011182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1751" Type="http://schemas.openxmlformats.org/officeDocument/2006/relationships/hyperlink" Target="https://zakupivli.pro/gov/tenders/ua-2025-02-05-008804-a/lot-f4b5d89e64d34844ae27bc85a1c79acf" TargetMode="External"/><Relationship Id="rId1989" Type="http://schemas.openxmlformats.org/officeDocument/2006/relationships/hyperlink" Target="https://zakupivli.pro/gov/tenders/ua-2025-05-06-009792-a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1849" Type="http://schemas.openxmlformats.org/officeDocument/2006/relationships/hyperlink" Target="https://zakupivli.pro/gov/tenders/ua-2025-02-27-000432-a/lot-0d928d09299541788533a61ff4394140" TargetMode="External"/><Relationship Id="rId192" Type="http://schemas.openxmlformats.org/officeDocument/2006/relationships/hyperlink" Target="https://zakupki.prom.ua/gov/tenders/UA-2023-03-20-009888-a" TargetMode="External"/><Relationship Id="rId1709" Type="http://schemas.openxmlformats.org/officeDocument/2006/relationships/hyperlink" Target="https://zakupivli.pro/gov/tenders/ua-2025-01-30-008146-a/lot-5ffaee847c684cb6ad73096f99ffe10e" TargetMode="External"/><Relationship Id="rId1916" Type="http://schemas.openxmlformats.org/officeDocument/2006/relationships/hyperlink" Target="https://my.zakupivli.pro/remote/dispatcher/state_purchase_view/58523820" TargetMode="External"/><Relationship Id="rId497" Type="http://schemas.openxmlformats.org/officeDocument/2006/relationships/hyperlink" Target="https://my.zakupki.prom.ua/remote/dispatcher/state_purchase_view/45723610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038" Type="http://schemas.openxmlformats.org/officeDocument/2006/relationships/hyperlink" Target="https://my.zakupivli.pro/remote/dispatcher/state_purchase_view/59688234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121" Type="http://schemas.openxmlformats.org/officeDocument/2006/relationships/hyperlink" Target="https://my.zakupivli.pro/remote/dispatcher/state_purchase_view/51251419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1773" Type="http://schemas.openxmlformats.org/officeDocument/2006/relationships/hyperlink" Target="https://zakupivli.pro/gov/tenders/ua-2025-02-11-014703-a/lot-3b27ac22678548a3bedeaf13ff8039f4" TargetMode="External"/><Relationship Id="rId1980" Type="http://schemas.openxmlformats.org/officeDocument/2006/relationships/hyperlink" Target="https://my.zakupivli.pro/remote/dispatcher/state_purchase_view/59208249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1840" Type="http://schemas.openxmlformats.org/officeDocument/2006/relationships/hyperlink" Target="https://zakupivli.pro/gov/tenders/ua-2025-02-26-012076-a" TargetMode="External"/><Relationship Id="rId1700" Type="http://schemas.openxmlformats.org/officeDocument/2006/relationships/hyperlink" Target="https://my.zakupivli.pro/remote/dispatcher/state_purchase_view/57062513" TargetMode="External"/><Relationship Id="rId1938" Type="http://schemas.openxmlformats.org/officeDocument/2006/relationships/hyperlink" Target="https://zakupivli.pro/gov/tenders/ua-2025-04-08-003191-a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7" Type="http://schemas.openxmlformats.org/officeDocument/2006/relationships/hyperlink" Target="https://zakupki.prom.ua/gov/tenders/UA-2022-11-14-013851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143" Type="http://schemas.openxmlformats.org/officeDocument/2006/relationships/hyperlink" Target="https://zakupivli.pro/gov/tenders/UA-2024-06-06-001299-a" TargetMode="External"/><Relationship Id="rId1588" Type="http://schemas.openxmlformats.org/officeDocument/2006/relationships/hyperlink" Target="https://my.zakupivli.pro/remote/dispatcher/state_purchase_view/56341932" TargetMode="External"/><Relationship Id="rId1795" Type="http://schemas.openxmlformats.org/officeDocument/2006/relationships/hyperlink" Target="https://my.zakupivli.pro/remote/dispatcher/state_purchase_view/57476914" TargetMode="External"/><Relationship Id="rId87" Type="http://schemas.openxmlformats.org/officeDocument/2006/relationships/hyperlink" Target="https://my.zakupki.prom.ua/remote/dispatcher/state_purchase_view/41222289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350" Type="http://schemas.openxmlformats.org/officeDocument/2006/relationships/hyperlink" Target="https://zakupivli.pro/gov/tenders/ua-2024-09-23-002326-a" TargetMode="External"/><Relationship Id="rId1448" Type="http://schemas.openxmlformats.org/officeDocument/2006/relationships/hyperlink" Target="https://my.zakupivli.pro/remote/dispatcher/state_purchase_view/54820835" TargetMode="External"/><Relationship Id="rId1655" Type="http://schemas.openxmlformats.org/officeDocument/2006/relationships/hyperlink" Target="https://zakupivli.pro/gov/tenders/ua-2025-01-27-004273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1308" Type="http://schemas.openxmlformats.org/officeDocument/2006/relationships/hyperlink" Target="https://zakupivli.pro/gov/tenders/UA-2024-08-12-006182-a" TargetMode="External"/><Relationship Id="rId1862" Type="http://schemas.openxmlformats.org/officeDocument/2006/relationships/hyperlink" Target="https://zakupivli.pro/gov/tenders/ua-2025-03-06-012902-a/lot-c427a5dfa4714ff5bf8f32c912ab5d8b" TargetMode="External"/><Relationship Id="rId1515" Type="http://schemas.openxmlformats.org/officeDocument/2006/relationships/hyperlink" Target="https://my.zakupivli.pro/remote/dispatcher/state_purchase_view/55799831" TargetMode="External"/><Relationship Id="rId1722" Type="http://schemas.openxmlformats.org/officeDocument/2006/relationships/hyperlink" Target="https://zakupivli.pro/gov/tenders/ua-2025-01-31-003489-a" TargetMode="External"/><Relationship Id="rId14" Type="http://schemas.openxmlformats.org/officeDocument/2006/relationships/hyperlink" Target="https://zakupki.prom.ua/gov/tenders/UA-2022-12-21-012032-a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30" Type="http://schemas.openxmlformats.org/officeDocument/2006/relationships/hyperlink" Target="https://zakupki.prom.ua/gov/tenders/UA-2023-03-30-000276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2009" Type="http://schemas.openxmlformats.org/officeDocument/2006/relationships/hyperlink" Target="https://zakupivli.pro/gov/tenders/ua-2025-05-12-011885-a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1677" Type="http://schemas.openxmlformats.org/officeDocument/2006/relationships/hyperlink" Target="https://zakupivli.pro/gov/tenders/ua-2025-01-27-014227-a/lot-301fda2687614776ba6eb6a72abd4da7" TargetMode="External"/><Relationship Id="rId1884" Type="http://schemas.openxmlformats.org/officeDocument/2006/relationships/hyperlink" Target="https://my.zakupivli.pro/remote/dispatcher/state_purchase_view/58199921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1744" Type="http://schemas.openxmlformats.org/officeDocument/2006/relationships/hyperlink" Target="https://my.zakupivli.pro/remote/dispatcher/state_purchase_view/57218765" TargetMode="External"/><Relationship Id="rId1951" Type="http://schemas.openxmlformats.org/officeDocument/2006/relationships/hyperlink" Target="https://my.zakupivli.pro/remote/dispatcher/state_purchase_view/58797476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5" Type="http://schemas.openxmlformats.org/officeDocument/2006/relationships/hyperlink" Target="https://zakupki.prom.ua/gov/tenders/UA-2023-03-20-010273-a" TargetMode="External"/><Relationship Id="rId1811" Type="http://schemas.openxmlformats.org/officeDocument/2006/relationships/hyperlink" Target="https://my.zakupivli.pro/remote/dispatcher/state_purchase_view/57606569" TargetMode="External"/><Relationship Id="rId1909" Type="http://schemas.openxmlformats.org/officeDocument/2006/relationships/hyperlink" Target="https://zakupivli.pro/gov/tenders/ua-2025-03-28-000686-a" TargetMode="External"/><Relationship Id="rId392" Type="http://schemas.openxmlformats.org/officeDocument/2006/relationships/hyperlink" Target="https://my.zakupki.prom.ua/remote/dispatcher/state_purchase_view/44101024" TargetMode="External"/><Relationship Id="rId697" Type="http://schemas.openxmlformats.org/officeDocument/2006/relationships/hyperlink" Target="https://my.zakupivli.pro/remote/dispatcher/state_purchase_view/48871901" TargetMode="External"/><Relationship Id="rId252" Type="http://schemas.openxmlformats.org/officeDocument/2006/relationships/hyperlink" Target="https://zakupki.prom.ua/gov/tenders/UA-2023-03-30-005086-a" TargetMode="External"/><Relationship Id="rId1187" Type="http://schemas.openxmlformats.org/officeDocument/2006/relationships/hyperlink" Target="https://zakupivli.pro/gov/tenders/UA-2024-07-01-004453-a" TargetMode="External"/><Relationship Id="rId112" Type="http://schemas.openxmlformats.org/officeDocument/2006/relationships/hyperlink" Target="https://zakupki.prom.ua/gov/tenders/UA-2023-02-13-012766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1699" Type="http://schemas.openxmlformats.org/officeDocument/2006/relationships/hyperlink" Target="https://zakupivli.pro/gov/tenders/ua-2025-01-28-011482-a" TargetMode="External"/><Relationship Id="rId2000" Type="http://schemas.openxmlformats.org/officeDocument/2006/relationships/hyperlink" Target="https://zakupivli.pro/gov/tenders/ua-2025-05-08-001289-a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929" Type="http://schemas.openxmlformats.org/officeDocument/2006/relationships/hyperlink" Target="https://my.zakupivli.pro/remote/dispatcher/state_purchase_view/496900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1766" Type="http://schemas.openxmlformats.org/officeDocument/2006/relationships/hyperlink" Target="https://my.zakupivli.pro/remote/dispatcher/state_purchase_view/57385694" TargetMode="External"/><Relationship Id="rId1973" Type="http://schemas.openxmlformats.org/officeDocument/2006/relationships/hyperlink" Target="https://my.zakupivli.pro/remote/dispatcher/state_purchase_view/59128871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1833" Type="http://schemas.openxmlformats.org/officeDocument/2006/relationships/hyperlink" Target="https://zakupivli.pro/gov/tenders/ua-2025-02-25-008377-a" TargetMode="External"/><Relationship Id="rId1900" Type="http://schemas.openxmlformats.org/officeDocument/2006/relationships/hyperlink" Target="https://zakupivli.pro/gov/tenders/ua-2025-03-24-012151-a/lot-e410f9495fd94b3aa9151c5090bdfd0c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134" Type="http://schemas.openxmlformats.org/officeDocument/2006/relationships/hyperlink" Target="https://zakupki.prom.ua/gov/tenders/UA-2023-03-03-001590-a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341" Type="http://schemas.openxmlformats.org/officeDocument/2006/relationships/hyperlink" Target="https://zakupki.prom.ua/gov/tenders/UA-2023-04-27-003600-a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2022" Type="http://schemas.openxmlformats.org/officeDocument/2006/relationships/hyperlink" Target="https://zakupivli.pro/gov/tenders/ua-2025-05-19-012608-a" TargetMode="External"/><Relationship Id="rId201" Type="http://schemas.openxmlformats.org/officeDocument/2006/relationships/hyperlink" Target="https://zakupki.prom.ua/gov/tenders/UA-2023-03-23-010751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1690" Type="http://schemas.openxmlformats.org/officeDocument/2006/relationships/hyperlink" Target="https://my.zakupivli.pro/remote/dispatcher/state_purchase_view/56950592" TargetMode="External"/><Relationship Id="rId1788" Type="http://schemas.openxmlformats.org/officeDocument/2006/relationships/hyperlink" Target="https://zakupivli.pro/gov/tenders/ua-2025-02-13-007747-a" TargetMode="External"/><Relationship Id="rId1995" Type="http://schemas.openxmlformats.org/officeDocument/2006/relationships/hyperlink" Target="https://my.zakupivli.pro/remote/dispatcher/state_purchase_view/59272383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648" Type="http://schemas.openxmlformats.org/officeDocument/2006/relationships/hyperlink" Target="https://zakupivli.pro/gov/tenders/ua-2025-01-23-015872-a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1508" Type="http://schemas.openxmlformats.org/officeDocument/2006/relationships/hyperlink" Target="https://zakupivli.pro/gov/tenders/ua-2024-12-06-011782-a" TargetMode="External"/><Relationship Id="rId1855" Type="http://schemas.openxmlformats.org/officeDocument/2006/relationships/hyperlink" Target="https://zakupivli.pro/gov/tenders/ua-2025-03-04-011644-a" TargetMode="External"/><Relationship Id="rId1715" Type="http://schemas.openxmlformats.org/officeDocument/2006/relationships/hyperlink" Target="https://my.zakupivli.pro/remote/dispatcher/state_purchase_view/57092017" TargetMode="External"/><Relationship Id="rId1922" Type="http://schemas.openxmlformats.org/officeDocument/2006/relationships/hyperlink" Target="https://zakupivli.pro/gov/tenders/ua-2025-04-01-011215-a/lot-0f088b511d4145e886ac9bbccd57dd61" TargetMode="External"/><Relationship Id="rId296" Type="http://schemas.openxmlformats.org/officeDocument/2006/relationships/hyperlink" Target="https://my.zakupki.prom.ua/remote/dispatcher/state_purchase_view/41829038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1877" Type="http://schemas.openxmlformats.org/officeDocument/2006/relationships/hyperlink" Target="https://my.zakupivli.pro/remote/dispatcher/state_purchase_view/5809622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1737" Type="http://schemas.openxmlformats.org/officeDocument/2006/relationships/hyperlink" Target="https://zakupivli.pro/gov/tenders/ua-2025-02-03-000158-a" TargetMode="External"/><Relationship Id="rId1944" Type="http://schemas.openxmlformats.org/officeDocument/2006/relationships/hyperlink" Target="https://zakupivli.pro/gov/tenders/ua-2025-04-09-007809-a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1804" Type="http://schemas.openxmlformats.org/officeDocument/2006/relationships/hyperlink" Target="https://zakupivli.pro/gov/tenders/ua-2025-02-14-007472-a/lot-c8d5d5cc5f4645c4a95504f29a895189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661" Type="http://schemas.openxmlformats.org/officeDocument/2006/relationships/hyperlink" Target="https://zakupivli.pro/gov/tenders/ua-2025-01-27-012138-a/lot-829e8af6f8794bdab5ad08ace204eed8" TargetMode="External"/><Relationship Id="rId1899" Type="http://schemas.openxmlformats.org/officeDocument/2006/relationships/hyperlink" Target="https://zakupivli.pro/gov/tenders/ua-2025-03-24-000505-a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1759" Type="http://schemas.openxmlformats.org/officeDocument/2006/relationships/hyperlink" Target="https://zakupivli.pro/gov/tenders/ua-2025-02-07-010817-a/lot-a67752bd5f084d6fa7839c33b4ee117f" TargetMode="External"/><Relationship Id="rId1966" Type="http://schemas.openxmlformats.org/officeDocument/2006/relationships/hyperlink" Target="https://zakupivli.pro/gov/tenders/ua-2025-04-23-000184-a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1826" Type="http://schemas.openxmlformats.org/officeDocument/2006/relationships/hyperlink" Target="https://zakupivli.pro/gov/tenders/ua-2025-02-21-009763-a" TargetMode="External"/><Relationship Id="rId20" Type="http://schemas.openxmlformats.org/officeDocument/2006/relationships/hyperlink" Target="https://my.zakupki.prom.ua/remote/dispatcher/state_purchase_view/40091969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2015" Type="http://schemas.openxmlformats.org/officeDocument/2006/relationships/hyperlink" Target="https://my.zakupivli.pro/remote/dispatcher/state_purchase_view/59464900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1683" Type="http://schemas.openxmlformats.org/officeDocument/2006/relationships/hyperlink" Target="https://my.zakupivli.pro/remote/dispatcher/state_purchase_view/56947791" TargetMode="External"/><Relationship Id="rId1890" Type="http://schemas.openxmlformats.org/officeDocument/2006/relationships/hyperlink" Target="https://my.zakupivli.pro/remote/dispatcher/state_purchase_view/58273102" TargetMode="External"/><Relationship Id="rId1988" Type="http://schemas.openxmlformats.org/officeDocument/2006/relationships/hyperlink" Target="https://zakupivli.pro/gov/tenders/ua-2025-05-06-010317-a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1750" Type="http://schemas.openxmlformats.org/officeDocument/2006/relationships/hyperlink" Target="https://zakupivli.pro/gov/tenders/ua-2025-02-05-009432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1848" Type="http://schemas.openxmlformats.org/officeDocument/2006/relationships/hyperlink" Target="https://zakupivli.pro/gov/tenders/ua-2025-02-27-009761-a/lot-bc2012377fee4754b5af103061ab9e97" TargetMode="External"/><Relationship Id="rId191" Type="http://schemas.openxmlformats.org/officeDocument/2006/relationships/hyperlink" Target="https://zakupki.prom.ua/gov/tenders/UA-2023-03-20-010007-a" TargetMode="External"/><Relationship Id="rId1708" Type="http://schemas.openxmlformats.org/officeDocument/2006/relationships/hyperlink" Target="https://zakupivli.pro/gov/tenders/ua-2025-01-30-008146-a/lot-4e7bb5152a3340e2823a16de636f491d" TargetMode="External"/><Relationship Id="rId1915" Type="http://schemas.openxmlformats.org/officeDocument/2006/relationships/hyperlink" Target="https://my.zakupivli.pro/remote/dispatcher/state_purchase_view/58524451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037" Type="http://schemas.openxmlformats.org/officeDocument/2006/relationships/hyperlink" Target="https://my.zakupivli.pro/remote/dispatcher/state_purchase_view/59692478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1772" Type="http://schemas.openxmlformats.org/officeDocument/2006/relationships/hyperlink" Target="https://zakupivli.pro/gov/tenders/ua-2025-02-11-014703-a/lot-74f1ea1d960c4f238096402c86a9ef27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1937" Type="http://schemas.openxmlformats.org/officeDocument/2006/relationships/hyperlink" Target="https://my.zakupivli.pro/remote/dispatcher/state_purchase_view/58613538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1794" Type="http://schemas.openxmlformats.org/officeDocument/2006/relationships/hyperlink" Target="https://my.zakupivli.pro/remote/dispatcher/state_purchase_view/57478572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654" Type="http://schemas.openxmlformats.org/officeDocument/2006/relationships/hyperlink" Target="https://zakupivli.pro/gov/tenders/ua-2025-01-27-004441-a" TargetMode="External"/><Relationship Id="rId1861" Type="http://schemas.openxmlformats.org/officeDocument/2006/relationships/hyperlink" Target="https://my.zakupivli.pro/remote/dispatcher/state_purchase_view/57925883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721" Type="http://schemas.openxmlformats.org/officeDocument/2006/relationships/hyperlink" Target="https://zakupivli.pro/gov/tenders/ua-2025-01-31-003646-a" TargetMode="External"/><Relationship Id="rId1959" Type="http://schemas.openxmlformats.org/officeDocument/2006/relationships/hyperlink" Target="https://my.zakupivli.pro/remote/dispatcher/state_purchase_view/58853384" TargetMode="External"/><Relationship Id="rId13" Type="http://schemas.openxmlformats.org/officeDocument/2006/relationships/hyperlink" Target="https://zakupki.prom.ua/gov/tenders/UA-2022-12-08-017620-a" TargetMode="External"/><Relationship Id="rId1819" Type="http://schemas.openxmlformats.org/officeDocument/2006/relationships/hyperlink" Target="https://zakupivli.pro/gov/tenders/ua-2025-02-20-002410-a/lot-4d8c32db68af45aa9cf9e1561776df37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2008" Type="http://schemas.openxmlformats.org/officeDocument/2006/relationships/hyperlink" Target="https://zakupivli.pro/gov/tenders/ua-2025-05-12-011976-a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1676" Type="http://schemas.openxmlformats.org/officeDocument/2006/relationships/hyperlink" Target="https://zakupivli.pro/gov/tenders/ua-2025-01-27-014685-a/lot-7ebf7d015b0e43e2ad5e33a049576feb" TargetMode="External"/><Relationship Id="rId1883" Type="http://schemas.openxmlformats.org/officeDocument/2006/relationships/hyperlink" Target="https://my.zakupivli.pro/remote/dispatcher/state_purchase_view/58211601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1743" Type="http://schemas.openxmlformats.org/officeDocument/2006/relationships/hyperlink" Target="https://my.zakupivli.pro/remote/dispatcher/state_purchase_view/57220098" TargetMode="External"/><Relationship Id="rId1950" Type="http://schemas.openxmlformats.org/officeDocument/2006/relationships/hyperlink" Target="https://zakupivli.pro/gov/tenders/ua-2025-04-14-002092-a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10" Type="http://schemas.openxmlformats.org/officeDocument/2006/relationships/hyperlink" Target="https://my.zakupivli.pro/remote/dispatcher/state_purchase_view/57612514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1908" Type="http://schemas.openxmlformats.org/officeDocument/2006/relationships/hyperlink" Target="https://zakupivli.pro/gov/tenders/ua-2025-03-31-003187-a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1698" Type="http://schemas.openxmlformats.org/officeDocument/2006/relationships/hyperlink" Target="https://zakupivli.pro/gov/tenders/ua-2025-01-28-014015-a/lot-34f91b92437e4b4b9a396b2900749ffd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1765" Type="http://schemas.openxmlformats.org/officeDocument/2006/relationships/hyperlink" Target="https://my.zakupivli.pro/remote/dispatcher/state_purchase_view/57385694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972" Type="http://schemas.openxmlformats.org/officeDocument/2006/relationships/hyperlink" Target="https://zakupivli.pro/gov/tenders/ua-2025-05-01-001961-a" TargetMode="External"/><Relationship Id="rId1625" Type="http://schemas.openxmlformats.org/officeDocument/2006/relationships/hyperlink" Target="https://zakupivli.pro/gov/tenders/ua-2025-01-16-016667-a" TargetMode="External"/><Relationship Id="rId1832" Type="http://schemas.openxmlformats.org/officeDocument/2006/relationships/hyperlink" Target="https://zakupivli.pro/gov/tenders/ua-2025-02-25-013333-a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21" Type="http://schemas.openxmlformats.org/officeDocument/2006/relationships/hyperlink" Target="https://my.zakupivli.pro/remote/dispatcher/state_purchase_view/59518976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1787" Type="http://schemas.openxmlformats.org/officeDocument/2006/relationships/hyperlink" Target="https://zakupivli.pro/gov/tenders/ua-2025-02-13-008334-a" TargetMode="External"/><Relationship Id="rId1994" Type="http://schemas.openxmlformats.org/officeDocument/2006/relationships/hyperlink" Target="https://zakupivli.pro/gov/tenders/ua-2025-05-07-007781-a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647" Type="http://schemas.openxmlformats.org/officeDocument/2006/relationships/hyperlink" Target="https://zakupivli.pro/gov/tenders/ua-2025-01-22-002610-a" TargetMode="External"/><Relationship Id="rId1854" Type="http://schemas.openxmlformats.org/officeDocument/2006/relationships/hyperlink" Target="https://my.zakupivli.pro/remote/dispatcher/state_purchase_view/57859720" TargetMode="External"/><Relationship Id="rId1507" Type="http://schemas.openxmlformats.org/officeDocument/2006/relationships/hyperlink" Target="https://my.zakupivli.pro/remote/dispatcher/state_purchase_view/55292923" TargetMode="External"/><Relationship Id="rId1714" Type="http://schemas.openxmlformats.org/officeDocument/2006/relationships/hyperlink" Target="https://my.zakupivli.pro/remote/dispatcher/state_purchase_view/57092256" TargetMode="External"/><Relationship Id="rId295" Type="http://schemas.openxmlformats.org/officeDocument/2006/relationships/hyperlink" Target="https://my.zakupki.prom.ua/remote/dispatcher/state_purchase_view/41830605" TargetMode="External"/><Relationship Id="rId1921" Type="http://schemas.openxmlformats.org/officeDocument/2006/relationships/hyperlink" Target="https://zakupivli.pro/gov/tenders/ua-2025-04-03-000378-a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043" Type="http://schemas.openxmlformats.org/officeDocument/2006/relationships/printerSettings" Target="../printerSettings/printerSettings1.bin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669" Type="http://schemas.openxmlformats.org/officeDocument/2006/relationships/hyperlink" Target="https://zakupivli.pro/gov/tenders/ua-2025-01-27-013497-a/lot-fba86f69435b4c718ce82c25cdf706d3" TargetMode="External"/><Relationship Id="rId1876" Type="http://schemas.openxmlformats.org/officeDocument/2006/relationships/hyperlink" Target="https://my.zakupivli.pro/remote/dispatcher/state_purchase_view/58109414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1736" Type="http://schemas.openxmlformats.org/officeDocument/2006/relationships/hyperlink" Target="https://zakupivli.pro/gov/tenders/ua-2025-02-03-000583-a" TargetMode="External"/><Relationship Id="rId1943" Type="http://schemas.openxmlformats.org/officeDocument/2006/relationships/hyperlink" Target="https://zakupivli.pro/gov/tenders/ua-2025-04-09-008129-a" TargetMode="External"/><Relationship Id="rId28" Type="http://schemas.openxmlformats.org/officeDocument/2006/relationships/hyperlink" Target="https://zakupki.prom.ua/gov/tenders/UA-2023-02-01-009698-a" TargetMode="External"/><Relationship Id="rId1803" Type="http://schemas.openxmlformats.org/officeDocument/2006/relationships/hyperlink" Target="https://zakupivli.pro/gov/tenders/ua-2025-02-14-007675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1898" Type="http://schemas.openxmlformats.org/officeDocument/2006/relationships/hyperlink" Target="https://zakupivli.pro/gov/tenders/ua-2025-03-24-000961-a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660" Type="http://schemas.openxmlformats.org/officeDocument/2006/relationships/hyperlink" Target="https://zakupivli.pro/gov/tenders/ua-2025-01-27-012515-a/lot-6be83a9fe00e47c98a043124b93bf4a7" TargetMode="External"/><Relationship Id="rId1758" Type="http://schemas.openxmlformats.org/officeDocument/2006/relationships/hyperlink" Target="https://my.zakupivli.pro/remote/dispatcher/state_purchase_view/57279883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965" Type="http://schemas.openxmlformats.org/officeDocument/2006/relationships/hyperlink" Target="https://my.zakupivli.pro/remote/dispatcher/state_purchase_view/58923256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825" Type="http://schemas.openxmlformats.org/officeDocument/2006/relationships/hyperlink" Target="https://my.zakupivli.pro/remote/dispatcher/state_purchase_view/57623075" TargetMode="External"/><Relationship Id="rId199" Type="http://schemas.openxmlformats.org/officeDocument/2006/relationships/hyperlink" Target="https://zakupki.prom.ua/gov/tenders/UA-2023-03-23-011146-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2014" Type="http://schemas.openxmlformats.org/officeDocument/2006/relationships/hyperlink" Target="https://zakupivli.pro/gov/tenders/ua-2025-05-13-002429-a/lot-58b8102ff3034429b3bc418a46aaca85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1682" Type="http://schemas.openxmlformats.org/officeDocument/2006/relationships/hyperlink" Target="https://my.zakupivli.pro/remote/dispatcher/state_purchase_view/56947859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1987" Type="http://schemas.openxmlformats.org/officeDocument/2006/relationships/hyperlink" Target="https://zakupivli.pro/gov/tenders/ua-2025-05-06-010641-a" TargetMode="External"/><Relationship Id="rId912" Type="http://schemas.openxmlformats.org/officeDocument/2006/relationships/hyperlink" Target="https://zakupivli.pro/gov/tenders/UA-2024-03-04-003068-a" TargetMode="External"/><Relationship Id="rId1847" Type="http://schemas.openxmlformats.org/officeDocument/2006/relationships/hyperlink" Target="https://my.zakupivli.pro/remote/dispatcher/state_purchase_view/57746790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707" Type="http://schemas.openxmlformats.org/officeDocument/2006/relationships/hyperlink" Target="https://zakupivli.pro/gov/tenders/ua-2025-01-29-003903-a/lot-ca859737ced54c19a4e1385ab7f4fa20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1914" Type="http://schemas.openxmlformats.org/officeDocument/2006/relationships/hyperlink" Target="https://zakupivli.pro/gov/tenders/ua-2025-03-25-002632-a/lot-080978ce6735455d94f514629190d47c" TargetMode="External"/><Relationship Id="rId495" Type="http://schemas.openxmlformats.org/officeDocument/2006/relationships/hyperlink" Target="https://my.zakupki.prom.ua/remote/dispatcher/state_purchase_view/45589939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036" Type="http://schemas.openxmlformats.org/officeDocument/2006/relationships/hyperlink" Target="https://zakupivli.pro/gov/tenders/ua-2025-05-26-004827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1771" Type="http://schemas.openxmlformats.org/officeDocument/2006/relationships/hyperlink" Target="https://zakupivli.pro/gov/tenders/ua-2025-02-11-014813-a/lot-1bd3ad2cd8504b62ac0f25b1d3d65110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1869" Type="http://schemas.openxmlformats.org/officeDocument/2006/relationships/hyperlink" Target="https://my.zakupivli.pro/remote/dispatcher/state_purchase_view/58060906" TargetMode="External"/><Relationship Id="rId1729" Type="http://schemas.openxmlformats.org/officeDocument/2006/relationships/hyperlink" Target="https://my.zakupivli.pro/remote/dispatcher/state_purchase_view/57141684" TargetMode="External"/><Relationship Id="rId1936" Type="http://schemas.openxmlformats.org/officeDocument/2006/relationships/hyperlink" Target="https://zakupivli.pro/gov/tenders/ua-2025-04-07-000293-a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1793" Type="http://schemas.openxmlformats.org/officeDocument/2006/relationships/hyperlink" Target="https://my.zakupivli.pro/remote/dispatcher/state_purchase_view/57480226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653" Type="http://schemas.openxmlformats.org/officeDocument/2006/relationships/hyperlink" Target="https://zakupivli.pro/gov/tenders/ua-2025-01-27-005506-a/lot-1c70e86f1a0341b0842814bcb542a94d" TargetMode="External"/><Relationship Id="rId1860" Type="http://schemas.openxmlformats.org/officeDocument/2006/relationships/hyperlink" Target="https://my.zakupivli.pro/remote/dispatcher/state_purchase_view/57931528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720" Type="http://schemas.openxmlformats.org/officeDocument/2006/relationships/hyperlink" Target="https://zakupivli.pro/gov/tenders/ua-2025-01-31-007250-a" TargetMode="External"/><Relationship Id="rId1958" Type="http://schemas.openxmlformats.org/officeDocument/2006/relationships/hyperlink" Target="https://zakupivli.pro/gov/tenders/ua-2025-04-17-000408-a/lot-19cd55c591204a4d97054bc0f733b073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818" Type="http://schemas.openxmlformats.org/officeDocument/2006/relationships/hyperlink" Target="https://zakupivli.pro/gov/tenders/ua-2025-02-20-007017-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2007" Type="http://schemas.openxmlformats.org/officeDocument/2006/relationships/hyperlink" Target="https://my.zakupivli.pro/remote/dispatcher/state_purchase_view/59354476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675" Type="http://schemas.openxmlformats.org/officeDocument/2006/relationships/hyperlink" Target="https://my.zakupivli.pro/remote/dispatcher/state_purchase_view/56944894" TargetMode="External"/><Relationship Id="rId1882" Type="http://schemas.openxmlformats.org/officeDocument/2006/relationships/hyperlink" Target="https://my.zakupivli.pro/remote/dispatcher/state_purchase_view/58211662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1742" Type="http://schemas.openxmlformats.org/officeDocument/2006/relationships/hyperlink" Target="https://my.zakupivli.pro/remote/dispatcher/state_purchase_view/57220856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1907" Type="http://schemas.openxmlformats.org/officeDocument/2006/relationships/hyperlink" Target="https://my.zakupivli.pro/remote/dispatcher/state_purchase_view/58318606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29" Type="http://schemas.openxmlformats.org/officeDocument/2006/relationships/hyperlink" Target="https://my.zakupivli.pro/remote/dispatcher/state_purchase_view/59578825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1697" Type="http://schemas.openxmlformats.org/officeDocument/2006/relationships/hyperlink" Target="https://zakupivli.pro/gov/tenders/ua-2025-01-28-015503-a/lot-a9addf6190e145e7a7985e06b6788d73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1764" Type="http://schemas.openxmlformats.org/officeDocument/2006/relationships/hyperlink" Target="https://my.zakupivli.pro/remote/dispatcher/state_purchase_view/57385934" TargetMode="External"/><Relationship Id="rId1971" Type="http://schemas.openxmlformats.org/officeDocument/2006/relationships/hyperlink" Target="https://my.zakupivli.pro/remote/dispatcher/state_purchase_view/59095527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1831" Type="http://schemas.openxmlformats.org/officeDocument/2006/relationships/hyperlink" Target="https://my.zakupivli.pro/remote/dispatcher/state_purchase_view/57700470" TargetMode="External"/><Relationship Id="rId1929" Type="http://schemas.openxmlformats.org/officeDocument/2006/relationships/hyperlink" Target="https://my.zakupivli.pro/remote/dispatcher/state_purchase_view/58575307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2020" Type="http://schemas.openxmlformats.org/officeDocument/2006/relationships/hyperlink" Target="https://zakupivli.pro/gov/tenders/ua-2025-05-16-000205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1786" Type="http://schemas.openxmlformats.org/officeDocument/2006/relationships/hyperlink" Target="https://zakupivli.pro/gov/tenders/ua-2025-02-13-009405-a/lot-33c26c030db143278a55cb7505b56ce9" TargetMode="External"/><Relationship Id="rId1993" Type="http://schemas.openxmlformats.org/officeDocument/2006/relationships/hyperlink" Target="https://my.zakupivli.pro/remote/dispatcher/state_purchase_view/59253985" TargetMode="External"/><Relationship Id="rId78" Type="http://schemas.openxmlformats.org/officeDocument/2006/relationships/hyperlink" Target="https://my.zakupki.prom.ua/remote/dispatcher/state_purchase_view/41328917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1646" Type="http://schemas.openxmlformats.org/officeDocument/2006/relationships/hyperlink" Target="https://zakupivli.pro/gov/tenders/ua-2025-01-22-010427-a/lot-ab55c876957845d995a437ad188d9b09" TargetMode="External"/><Relationship Id="rId1853" Type="http://schemas.openxmlformats.org/officeDocument/2006/relationships/hyperlink" Target="https://zakupivli.pro/gov/tenders/ua-2025-03-03-010382-a" TargetMode="External"/><Relationship Id="rId1506" Type="http://schemas.openxmlformats.org/officeDocument/2006/relationships/hyperlink" Target="https://my.zakupivli.pro/remote/dispatcher/state_purchase_view/55352960" TargetMode="External"/><Relationship Id="rId1713" Type="http://schemas.openxmlformats.org/officeDocument/2006/relationships/hyperlink" Target="https://my.zakupivli.pro/remote/dispatcher/state_purchase_view/57100319" TargetMode="External"/><Relationship Id="rId1920" Type="http://schemas.openxmlformats.org/officeDocument/2006/relationships/hyperlink" Target="https://zakupivli.pro/gov/tenders/ua-2025-04-03-005195-a" TargetMode="External"/><Relationship Id="rId294" Type="http://schemas.openxmlformats.org/officeDocument/2006/relationships/hyperlink" Target="https://my.zakupki.prom.ua/remote/dispatcher/state_purchase_view/41866240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2042" Type="http://schemas.openxmlformats.org/officeDocument/2006/relationships/hyperlink" Target="https://zakupivli.pro/gov/tenders/ua-2025-05-27-012930-a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68" Type="http://schemas.openxmlformats.org/officeDocument/2006/relationships/hyperlink" Target="https://zakupivli.pro/gov/tenders/ua-2025-01-27-013503-a/lot-56b5f04516aa48b491fc70654eaac6ab" TargetMode="External"/><Relationship Id="rId1875" Type="http://schemas.openxmlformats.org/officeDocument/2006/relationships/hyperlink" Target="https://zakupivli.pro/gov/tenders/ua-2025-03-13-000096-a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1735" Type="http://schemas.openxmlformats.org/officeDocument/2006/relationships/hyperlink" Target="https://zakupivli.pro/gov/tenders/ua-2025-02-03-009297-a" TargetMode="External"/><Relationship Id="rId1942" Type="http://schemas.openxmlformats.org/officeDocument/2006/relationships/hyperlink" Target="https://my.zakupivli.pro/remote/dispatcher/state_purchase_view/58651905" TargetMode="External"/><Relationship Id="rId27" Type="http://schemas.openxmlformats.org/officeDocument/2006/relationships/hyperlink" Target="https://my.zakupki.prom.ua/remote/dispatcher/state_purchase_view/40312420" TargetMode="External"/><Relationship Id="rId1802" Type="http://schemas.openxmlformats.org/officeDocument/2006/relationships/hyperlink" Target="https://zakupivli.pro/gov/tenders/ua-2025-02-14-008026-a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1080" Type="http://schemas.openxmlformats.org/officeDocument/2006/relationships/hyperlink" Target="https://my.zakupivli.pro/remote/dispatcher/state_purchase_view/5084015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91" Type="http://schemas.openxmlformats.org/officeDocument/2006/relationships/hyperlink" Target="https://my.zakupki.prom.ua/remote/dispatcher/state_purchase_view/41191954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1897" Type="http://schemas.openxmlformats.org/officeDocument/2006/relationships/hyperlink" Target="https://zakupivli.pro/gov/tenders/ua-2025-03-24-001051-a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1757" Type="http://schemas.openxmlformats.org/officeDocument/2006/relationships/hyperlink" Target="https://my.zakupivli.pro/remote/dispatcher/state_purchase_view/57295165" TargetMode="External"/><Relationship Id="rId1964" Type="http://schemas.openxmlformats.org/officeDocument/2006/relationships/hyperlink" Target="https://zakupivli.pro/gov/tenders/ua-2025-04-18-008599-a/lot-d1930e606bf14e32bb19439d60d5eb4c" TargetMode="External"/><Relationship Id="rId49" Type="http://schemas.openxmlformats.org/officeDocument/2006/relationships/hyperlink" Target="https://my.zakupki.prom.ua/remote/dispatcher/state_purchase_view/41519330" TargetMode="External"/><Relationship Id="rId1617" Type="http://schemas.openxmlformats.org/officeDocument/2006/relationships/hyperlink" Target="https://my.zakupivli.pro/remote/dispatcher/state_purchase_view/56598627" TargetMode="External"/><Relationship Id="rId1824" Type="http://schemas.openxmlformats.org/officeDocument/2006/relationships/hyperlink" Target="https://my.zakupivli.pro/remote/dispatcher/state_purchase_view/57623304" TargetMode="External"/><Relationship Id="rId198" Type="http://schemas.openxmlformats.org/officeDocument/2006/relationships/hyperlink" Target="https://zakupki.prom.ua/gov/tenders/UA-2023-03-22-004354-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2013" Type="http://schemas.openxmlformats.org/officeDocument/2006/relationships/hyperlink" Target="https://zakupivli.pro/gov/tenders/ua-2025-05-13-002429-a/lot-0a149ea944924aba91b2f8156e2dd006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1681" Type="http://schemas.openxmlformats.org/officeDocument/2006/relationships/hyperlink" Target="https://zakupivli.pro/gov/tenders/ua-2025-01-27-014719-a/lot-29e910c05cde4e8dba4c630368dc8cc7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1779" Type="http://schemas.openxmlformats.org/officeDocument/2006/relationships/hyperlink" Target="https://my.zakupivli.pro/remote/dispatcher/state_purchase_view/57446387" TargetMode="External"/><Relationship Id="rId1986" Type="http://schemas.openxmlformats.org/officeDocument/2006/relationships/hyperlink" Target="https://zakupivli.pro/gov/tenders/ua-2025-05-06-011060-a" TargetMode="External"/><Relationship Id="rId40" Type="http://schemas.openxmlformats.org/officeDocument/2006/relationships/hyperlink" Target="https://my.zakupki.prom.ua/remote/dispatcher/state_purchase_view/41520379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1846" Type="http://schemas.openxmlformats.org/officeDocument/2006/relationships/hyperlink" Target="https://my.zakupivli.pro/remote/dispatcher/state_purchase_view/57767467" TargetMode="External"/><Relationship Id="rId1706" Type="http://schemas.openxmlformats.org/officeDocument/2006/relationships/hyperlink" Target="https://zakupivli.pro/gov/tenders/ua-2025-01-29-003903-a/lot-35a62486fc704813b60b1b05ff9ab601" TargetMode="External"/><Relationship Id="rId1913" Type="http://schemas.openxmlformats.org/officeDocument/2006/relationships/hyperlink" Target="https://zakupivli.pro/gov/tenders/ua-2025-03-25-003266-a/lot-90fd47f16ff343cb81f9b845d1569a1c" TargetMode="External"/><Relationship Id="rId287" Type="http://schemas.openxmlformats.org/officeDocument/2006/relationships/hyperlink" Target="https://zakupki.prom.ua/gov/tenders/UA-2023-04-04-000044-a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2035" Type="http://schemas.openxmlformats.org/officeDocument/2006/relationships/hyperlink" Target="https://my.zakupivli.pro/remote/dispatcher/state_purchase_view/59662837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96" Type="http://schemas.openxmlformats.org/officeDocument/2006/relationships/hyperlink" Target="https://my.zakupivli.pro/remote/dispatcher/state_purchase_view/55498113" TargetMode="External"/><Relationship Id="rId214" Type="http://schemas.openxmlformats.org/officeDocument/2006/relationships/hyperlink" Target="https://my.zakupki.prom.ua/remote/dispatcher/state_purchase_view/41647901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1770" Type="http://schemas.openxmlformats.org/officeDocument/2006/relationships/hyperlink" Target="https://my.zakupivli.pro/remote/dispatcher/state_purchase_view/57407976" TargetMode="External"/><Relationship Id="rId1868" Type="http://schemas.openxmlformats.org/officeDocument/2006/relationships/hyperlink" Target="https://my.zakupivli.pro/remote/dispatcher/state_purchase_view/58061453" TargetMode="External"/><Relationship Id="rId62" Type="http://schemas.openxmlformats.org/officeDocument/2006/relationships/hyperlink" Target="https://my.zakupki.prom.ua/remote/dispatcher/state_purchase_view/41426939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1728" Type="http://schemas.openxmlformats.org/officeDocument/2006/relationships/hyperlink" Target="https://my.zakupivli.pro/remote/dispatcher/state_purchase_view/57141917" TargetMode="External"/><Relationship Id="rId1935" Type="http://schemas.openxmlformats.org/officeDocument/2006/relationships/hyperlink" Target="https://zakupivli.pro/gov/tenders/ua-2025-04-07-006636-a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1792" Type="http://schemas.openxmlformats.org/officeDocument/2006/relationships/hyperlink" Target="https://my.zakupivli.pro/remote/dispatcher/state_purchase_view/57483469" TargetMode="External"/><Relationship Id="rId84" Type="http://schemas.openxmlformats.org/officeDocument/2006/relationships/hyperlink" Target="https://my.zakupki.prom.ua/remote/dispatcher/state_purchase_view/41234669" TargetMode="External"/><Relationship Id="rId510" Type="http://schemas.openxmlformats.org/officeDocument/2006/relationships/hyperlink" Target="https://zakupivli.pro/gov/tenders/UA-2023-10-25-014030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1652" Type="http://schemas.openxmlformats.org/officeDocument/2006/relationships/hyperlink" Target="https://my.zakupivli.pro/remote/dispatcher/state_purchase_view/56922591" TargetMode="External"/><Relationship Id="rId1000" Type="http://schemas.openxmlformats.org/officeDocument/2006/relationships/hyperlink" Target="https://zakupivli.pro/gov/tenders/UA-2024-03-25-000272-a" TargetMode="External"/><Relationship Id="rId1305" Type="http://schemas.openxmlformats.org/officeDocument/2006/relationships/hyperlink" Target="https://zakupivli.pro/gov/tenders/UA-2024-08-14-000304-a" TargetMode="External"/><Relationship Id="rId1957" Type="http://schemas.openxmlformats.org/officeDocument/2006/relationships/hyperlink" Target="https://my.zakupivli.pro/remote/dispatcher/state_purchase_view/58831849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817" Type="http://schemas.openxmlformats.org/officeDocument/2006/relationships/hyperlink" Target="https://zakupivli.pro/gov/tenders/ua-2025-02-20-008191-a/lot-b4beb872b6e6474d88283380ce450f29" TargetMode="External"/><Relationship Id="rId11" Type="http://schemas.openxmlformats.org/officeDocument/2006/relationships/hyperlink" Target="https://zakupki.prom.ua/gov/tenders/UA-2022-11-23-004191-a" TargetMode="External"/><Relationship Id="rId398" Type="http://schemas.openxmlformats.org/officeDocument/2006/relationships/hyperlink" Target="https://zakupki.prom.ua/gov/tenders/UA-2023-07-19-002763-a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2006" Type="http://schemas.openxmlformats.org/officeDocument/2006/relationships/hyperlink" Target="https://my.zakupivli.pro/remote/dispatcher/state_purchase_view/59361064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1674" Type="http://schemas.openxmlformats.org/officeDocument/2006/relationships/hyperlink" Target="https://my.zakupivli.pro/remote/dispatcher/state_purchase_view/56946083" TargetMode="External"/><Relationship Id="rId1881" Type="http://schemas.openxmlformats.org/officeDocument/2006/relationships/hyperlink" Target="https://zakupivli.pro/gov/tenders/ua-2025-03-14-000631-a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1741" Type="http://schemas.openxmlformats.org/officeDocument/2006/relationships/hyperlink" Target="https://my.zakupivli.pro/remote/dispatcher/state_purchase_view/57223306" TargetMode="External"/><Relationship Id="rId1979" Type="http://schemas.openxmlformats.org/officeDocument/2006/relationships/hyperlink" Target="https://my.zakupivli.pro/remote/dispatcher/state_purchase_view/59209475" TargetMode="External"/><Relationship Id="rId33" Type="http://schemas.openxmlformats.org/officeDocument/2006/relationships/hyperlink" Target="https://my.zakupki.prom.ua/remote/dispatcher/state_purchase_view/41550489" TargetMode="External"/><Relationship Id="rId1601" Type="http://schemas.openxmlformats.org/officeDocument/2006/relationships/hyperlink" Target="https://zakupivli.pro/gov/tenders/ua-2025-01-08-007829-a" TargetMode="External"/><Relationship Id="rId1839" Type="http://schemas.openxmlformats.org/officeDocument/2006/relationships/hyperlink" Target="https://my.zakupivli.pro/remote/dispatcher/state_purchase_view/57729054" TargetMode="External"/><Relationship Id="rId182" Type="http://schemas.openxmlformats.org/officeDocument/2006/relationships/hyperlink" Target="https://zakupki.prom.ua/gov/tenders/UA-2023-03-20-010412-a" TargetMode="External"/><Relationship Id="rId1906" Type="http://schemas.openxmlformats.org/officeDocument/2006/relationships/hyperlink" Target="https://my.zakupivli.pro/remote/dispatcher/state_purchase_view/58319979" TargetMode="External"/><Relationship Id="rId487" Type="http://schemas.openxmlformats.org/officeDocument/2006/relationships/hyperlink" Target="https://my.zakupki.prom.ua/remote/dispatcher/state_purchase_view/45419691" TargetMode="External"/><Relationship Id="rId694" Type="http://schemas.openxmlformats.org/officeDocument/2006/relationships/hyperlink" Target="https://zakupivli.pro/gov/tenders/UA-2024-01-31-010710-a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84" Type="http://schemas.openxmlformats.org/officeDocument/2006/relationships/hyperlink" Target="https://my.zakupivli.pro/remote/dispatcher/state_purchase_view/51864709" TargetMode="External"/><Relationship Id="rId2028" Type="http://schemas.openxmlformats.org/officeDocument/2006/relationships/hyperlink" Target="https://zakupivli.pro/gov/tenders/ua-2025-05-20-001540-a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96" Type="http://schemas.openxmlformats.org/officeDocument/2006/relationships/hyperlink" Target="https://my.zakupivli.pro/remote/dispatcher/state_purchase_view/56982494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1763" Type="http://schemas.openxmlformats.org/officeDocument/2006/relationships/hyperlink" Target="https://zakupivli.pro/gov/tenders/ua-2025-02-10-005542-a" TargetMode="External"/><Relationship Id="rId1970" Type="http://schemas.openxmlformats.org/officeDocument/2006/relationships/hyperlink" Target="https://zakupivli.pro/gov/tenders/ua-2025-04-30-002296-a" TargetMode="External"/><Relationship Id="rId55" Type="http://schemas.openxmlformats.org/officeDocument/2006/relationships/hyperlink" Target="https://my.zakupki.prom.ua/remote/dispatcher/state_purchase_view/41432337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1830" Type="http://schemas.openxmlformats.org/officeDocument/2006/relationships/hyperlink" Target="https://my.zakupivli.pro/remote/dispatcher/state_purchase_view/57711359" TargetMode="External"/><Relationship Id="rId1928" Type="http://schemas.openxmlformats.org/officeDocument/2006/relationships/hyperlink" Target="https://my.zakupivli.pro/remote/dispatcher/state_purchase_view/58589458" TargetMode="External"/><Relationship Id="rId271" Type="http://schemas.openxmlformats.org/officeDocument/2006/relationships/hyperlink" Target="https://my.zakupki.prom.ua/remote/dispatcher/state_purchase_view/41779398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1785" Type="http://schemas.openxmlformats.org/officeDocument/2006/relationships/hyperlink" Target="https://zakupivli.pro/gov/tenders/ua-2025-02-13-009809-a/lot-563a933143104f4a8f4a9e74b9e920e9" TargetMode="External"/><Relationship Id="rId1992" Type="http://schemas.openxmlformats.org/officeDocument/2006/relationships/hyperlink" Target="https://zakupivli.pro/gov/tenders/ua-2025-05-06-007587-a" TargetMode="External"/><Relationship Id="rId77" Type="http://schemas.openxmlformats.org/officeDocument/2006/relationships/hyperlink" Target="https://my.zakupki.prom.ua/remote/dispatcher/state_purchase_view/41328966" TargetMode="External"/><Relationship Id="rId503" Type="http://schemas.openxmlformats.org/officeDocument/2006/relationships/hyperlink" Target="https://zakupivli.pro/gov/tenders/UA-2023-10-24-009180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1645" Type="http://schemas.openxmlformats.org/officeDocument/2006/relationships/hyperlink" Target="https://zakupivli.pro/gov/tenders/ua-2025-01-22-016532-a" TargetMode="External"/><Relationship Id="rId1200" Type="http://schemas.openxmlformats.org/officeDocument/2006/relationships/hyperlink" Target="https://my.zakupivli.pro/remote/dispatcher/state_purchase_view/52153166" TargetMode="External"/><Relationship Id="rId1852" Type="http://schemas.openxmlformats.org/officeDocument/2006/relationships/hyperlink" Target="https://zakupivli.pro/gov/tenders/ua-2025-03-03-010821-a" TargetMode="External"/><Relationship Id="rId1505" Type="http://schemas.openxmlformats.org/officeDocument/2006/relationships/hyperlink" Target="https://my.zakupivli.pro/remote/dispatcher/state_purchase_view/55397586" TargetMode="External"/><Relationship Id="rId1712" Type="http://schemas.openxmlformats.org/officeDocument/2006/relationships/hyperlink" Target="https://my.zakupivli.pro/remote/dispatcher/state_purchase_view/57102057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2041" Type="http://schemas.openxmlformats.org/officeDocument/2006/relationships/hyperlink" Target="https://my.zakupivli.pro/remote/dispatcher/state_purchase_view/59713132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99" Type="http://schemas.openxmlformats.org/officeDocument/2006/relationships/hyperlink" Target="https://my.zakupki.prom.ua/remote/dispatcher/state_purchase_view/41077146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1667" Type="http://schemas.openxmlformats.org/officeDocument/2006/relationships/hyperlink" Target="https://my.zakupivli.pro/remote/dispatcher/state_purchase_view/56943535" TargetMode="External"/><Relationship Id="rId1874" Type="http://schemas.openxmlformats.org/officeDocument/2006/relationships/hyperlink" Target="https://zakupivli.pro/gov/tenders/ua-2025-03-13-002113-a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1734" Type="http://schemas.openxmlformats.org/officeDocument/2006/relationships/hyperlink" Target="https://zakupivli.pro/gov/tenders/ua-2025-02-03-009439-a" TargetMode="External"/><Relationship Id="rId1941" Type="http://schemas.openxmlformats.org/officeDocument/2006/relationships/hyperlink" Target="https://my.zakupivli.pro/remote/dispatcher/state_purchase_view/58656209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1801" Type="http://schemas.openxmlformats.org/officeDocument/2006/relationships/hyperlink" Target="https://zakupivli.pro/gov/tenders/ua-2025-02-14-008779-a" TargetMode="External"/><Relationship Id="rId382" Type="http://schemas.openxmlformats.org/officeDocument/2006/relationships/hyperlink" Target="https://my.zakupki.prom.ua/remote/dispatcher/state_purchase_view/44300695" TargetMode="External"/><Relationship Id="rId687" Type="http://schemas.openxmlformats.org/officeDocument/2006/relationships/hyperlink" Target="https://zakupivli.pro/gov/tenders/UA-2024-01-31-008115-a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89" Type="http://schemas.openxmlformats.org/officeDocument/2006/relationships/hyperlink" Target="https://zakupivli.pro/gov/tenders/ua-2025-01-27-016004-a/lot-d5b65214dd394aafade3265be9b80114" TargetMode="External"/><Relationship Id="rId90" Type="http://schemas.openxmlformats.org/officeDocument/2006/relationships/hyperlink" Target="https://my.zakupki.prom.ua/remote/dispatcher/state_purchase_view/41193065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1896" Type="http://schemas.openxmlformats.org/officeDocument/2006/relationships/hyperlink" Target="https://zakupivli.pro/gov/tenders/ua-2025-03-24-001110-a" TargetMode="External"/><Relationship Id="rId919" Type="http://schemas.openxmlformats.org/officeDocument/2006/relationships/hyperlink" Target="https://zakupivli.pro/gov/tenders/UA-2024-03-05-002444-a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1756" Type="http://schemas.openxmlformats.org/officeDocument/2006/relationships/hyperlink" Target="https://my.zakupivli.pro/remote/dispatcher/state_purchase_view/57301275" TargetMode="External"/><Relationship Id="rId1963" Type="http://schemas.openxmlformats.org/officeDocument/2006/relationships/hyperlink" Target="https://my.zakupivli.pro/remote/dispatcher/state_purchase_view/58876357" TargetMode="External"/><Relationship Id="rId48" Type="http://schemas.openxmlformats.org/officeDocument/2006/relationships/hyperlink" Target="https://my.zakupki.prom.ua/remote/dispatcher/state_purchase_view/4151953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823" Type="http://schemas.openxmlformats.org/officeDocument/2006/relationships/hyperlink" Target="https://my.zakupivli.pro/remote/dispatcher/state_purchase_view/57638292" TargetMode="External"/><Relationship Id="rId197" Type="http://schemas.openxmlformats.org/officeDocument/2006/relationships/hyperlink" Target="https://zakupki.prom.ua/gov/tenders/UA-2023-03-22-010199-a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2012" Type="http://schemas.openxmlformats.org/officeDocument/2006/relationships/hyperlink" Target="https://my.zakupivli.pro/remote/dispatcher/state_purchase_view/59372454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1680" Type="http://schemas.openxmlformats.org/officeDocument/2006/relationships/hyperlink" Target="https://zakupivli.pro/gov/tenders/ua-2025-01-27-015305-a" TargetMode="External"/><Relationship Id="rId1778" Type="http://schemas.openxmlformats.org/officeDocument/2006/relationships/hyperlink" Target="https://my.zakupivli.pro/remote/dispatcher/state_purchase_view/57447516" TargetMode="External"/><Relationship Id="rId1985" Type="http://schemas.openxmlformats.org/officeDocument/2006/relationships/hyperlink" Target="https://zakupivli.pro/gov/tenders/ua-2025-05-06-012147-a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400" Type="http://schemas.openxmlformats.org/officeDocument/2006/relationships/hyperlink" Target="https://zakupivli.pro/gov/tenders/ua-2024-10-29-008170-a" TargetMode="External"/><Relationship Id="rId1845" Type="http://schemas.openxmlformats.org/officeDocument/2006/relationships/hyperlink" Target="https://zakupivli.pro/gov/tenders/ua-2025-02-26-006375-a" TargetMode="External"/><Relationship Id="rId1705" Type="http://schemas.openxmlformats.org/officeDocument/2006/relationships/hyperlink" Target="https://my.zakupivli.pro/remote/dispatcher/state_purchase_view/57010056" TargetMode="External"/><Relationship Id="rId1912" Type="http://schemas.openxmlformats.org/officeDocument/2006/relationships/hyperlink" Target="https://zakupivli.pro/gov/tenders/ua-2025-03-25-007819-a/lot-d029fc1166bb43dfbce5b3417de00213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2034" Type="http://schemas.openxmlformats.org/officeDocument/2006/relationships/hyperlink" Target="https://zakupivli.pro/gov/tenders/ua-2025-05-23-009263-a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1867" Type="http://schemas.openxmlformats.org/officeDocument/2006/relationships/hyperlink" Target="https://my.zakupivli.pro/remote/dispatcher/state_purchase_view/58072937" TargetMode="External"/><Relationship Id="rId61" Type="http://schemas.openxmlformats.org/officeDocument/2006/relationships/hyperlink" Target="https://my.zakupki.prom.ua/remote/dispatcher/state_purchase_view/41427101" TargetMode="External"/><Relationship Id="rId1727" Type="http://schemas.openxmlformats.org/officeDocument/2006/relationships/hyperlink" Target="https://my.zakupivli.pro/remote/dispatcher/state_purchase_view/57144174" TargetMode="External"/><Relationship Id="rId1934" Type="http://schemas.openxmlformats.org/officeDocument/2006/relationships/hyperlink" Target="https://zakupivli.pro/gov/tenders/ua-2025-04-07-006839-a" TargetMode="External"/><Relationship Id="rId19" Type="http://schemas.openxmlformats.org/officeDocument/2006/relationships/hyperlink" Target="https://my.zakupki.prom.ua/remote/dispatcher/state_purchase_view/40092152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1791" Type="http://schemas.openxmlformats.org/officeDocument/2006/relationships/hyperlink" Target="https://zakupivli.pro/gov/tenders/ua-2025-02-13-013204-a" TargetMode="External"/><Relationship Id="rId83" Type="http://schemas.openxmlformats.org/officeDocument/2006/relationships/hyperlink" Target="https://my.zakupki.prom.ua/remote/dispatcher/state_purchase_view/41235144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1651" Type="http://schemas.openxmlformats.org/officeDocument/2006/relationships/hyperlink" Target="https://my.zakupivli.pro/remote/dispatcher/state_purchase_view/56922843" TargetMode="External"/><Relationship Id="rId1889" Type="http://schemas.openxmlformats.org/officeDocument/2006/relationships/hyperlink" Target="https://zakupivli.pro/gov/tenders/ua-2025-03-20-002481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749" Type="http://schemas.openxmlformats.org/officeDocument/2006/relationships/hyperlink" Target="https://zakupivli.pro/gov/tenders/ua-2025-02-05-009779-a" TargetMode="External"/><Relationship Id="rId1956" Type="http://schemas.openxmlformats.org/officeDocument/2006/relationships/hyperlink" Target="https://zakupivli.pro/gov/tenders/ua-2025-04-15-002650-a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816" Type="http://schemas.openxmlformats.org/officeDocument/2006/relationships/hyperlink" Target="https://zakupivli.pro/gov/tenders/ua-2025-02-20-010663-a" TargetMode="External"/><Relationship Id="rId10" Type="http://schemas.openxmlformats.org/officeDocument/2006/relationships/hyperlink" Target="https://zakupki.prom.ua/gov/tenders/UA-2022-11-17-012395-a" TargetMode="External"/><Relationship Id="rId397" Type="http://schemas.openxmlformats.org/officeDocument/2006/relationships/hyperlink" Target="https://zakupki.prom.ua/gov/tenders/UA-2023-07-13-000492-a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10" Type="http://schemas.openxmlformats.org/officeDocument/2006/relationships/hyperlink" Target="https://zakupivli.pro/gov/tenders/UA-2024-04-01-005782-a" TargetMode="External"/><Relationship Id="rId1094" Type="http://schemas.openxmlformats.org/officeDocument/2006/relationships/hyperlink" Target="https://my.zakupivli.pro/remote/dispatcher/state_purchase_view/50933225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967" Type="http://schemas.openxmlformats.org/officeDocument/2006/relationships/hyperlink" Target="https://my.zakupivli.pro/remote/dispatcher/state_purchase_view/59070654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2005" Type="http://schemas.openxmlformats.org/officeDocument/2006/relationships/hyperlink" Target="https://my.zakupivli.pro/remote/dispatcher/state_purchase_view/59361203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1673" Type="http://schemas.openxmlformats.org/officeDocument/2006/relationships/hyperlink" Target="https://zakupivli.pro/gov/tenders/ua-2025-01-27-013929-a/lot-c3e5392d9cc84705805a425ed3abf81e" TargetMode="External"/><Relationship Id="rId1880" Type="http://schemas.openxmlformats.org/officeDocument/2006/relationships/hyperlink" Target="https://zakupivli.pro/gov/tenders/ua-2025-03-14-003738-a" TargetMode="External"/><Relationship Id="rId1978" Type="http://schemas.openxmlformats.org/officeDocument/2006/relationships/hyperlink" Target="https://my.zakupivli.pro/remote/dispatcher/state_purchase_view/59210268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1740" Type="http://schemas.openxmlformats.org/officeDocument/2006/relationships/hyperlink" Target="https://my.zakupivli.pro/remote/dispatcher/state_purchase_view/57231734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38" Type="http://schemas.openxmlformats.org/officeDocument/2006/relationships/hyperlink" Target="https://my.zakupivli.pro/remote/dispatcher/state_purchase_view/57734245" TargetMode="External"/><Relationship Id="rId181" Type="http://schemas.openxmlformats.org/officeDocument/2006/relationships/hyperlink" Target="https://zakupki.prom.ua/gov/tenders/UA-2023-03-20-010476-a" TargetMode="External"/><Relationship Id="rId1905" Type="http://schemas.openxmlformats.org/officeDocument/2006/relationships/hyperlink" Target="https://my.zakupivli.pro/remote/dispatcher/state_purchase_view/58330065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27" Type="http://schemas.openxmlformats.org/officeDocument/2006/relationships/hyperlink" Target="https://zakupivli.pro/gov/tenders/ua-2025-05-20-001567-a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1695" Type="http://schemas.openxmlformats.org/officeDocument/2006/relationships/hyperlink" Target="https://my.zakupivli.pro/remote/dispatcher/state_purchase_view/56987956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762" Type="http://schemas.openxmlformats.org/officeDocument/2006/relationships/hyperlink" Target="https://my.zakupivli.pro/remote/dispatcher/state_purchase_view/57327334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1927" Type="http://schemas.openxmlformats.org/officeDocument/2006/relationships/hyperlink" Target="https://my.zakupivli.pro/remote/dispatcher/state_purchase_view/58589905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1784" Type="http://schemas.openxmlformats.org/officeDocument/2006/relationships/hyperlink" Target="https://zakupivli.pro/gov/tenders/ua-2025-02-13-010243-a" TargetMode="External"/><Relationship Id="rId1991" Type="http://schemas.openxmlformats.org/officeDocument/2006/relationships/hyperlink" Target="https://zakupivli.pro/gov/tenders/ua-2025-05-06-008012-a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644" Type="http://schemas.openxmlformats.org/officeDocument/2006/relationships/hyperlink" Target="https://my.zakupivli.pro/remote/dispatcher/state_purchase_view/56780342" TargetMode="External"/><Relationship Id="rId1851" Type="http://schemas.openxmlformats.org/officeDocument/2006/relationships/hyperlink" Target="https://my.zakupivli.pro/remote/dispatcher/state_purchase_view/57827098" TargetMode="External"/><Relationship Id="rId1504" Type="http://schemas.openxmlformats.org/officeDocument/2006/relationships/hyperlink" Target="https://my.zakupivli.pro/remote/dispatcher/state_purchase_view/55452603" TargetMode="External"/><Relationship Id="rId1711" Type="http://schemas.openxmlformats.org/officeDocument/2006/relationships/hyperlink" Target="https://zakupivli.pro/gov/tenders/ua-2025-01-30-008146-a/lot-1950539852ab49e2a5f68117c24da0f7" TargetMode="External"/><Relationship Id="rId1949" Type="http://schemas.openxmlformats.org/officeDocument/2006/relationships/hyperlink" Target="https://my.zakupivli.pro/remote/dispatcher/state_purchase_view/58741981" TargetMode="External"/><Relationship Id="rId292" Type="http://schemas.openxmlformats.org/officeDocument/2006/relationships/hyperlink" Target="https://zakupki.prom.ua/gov/tenders/UA-2023-04-04-000779-a" TargetMode="External"/><Relationship Id="rId1809" Type="http://schemas.openxmlformats.org/officeDocument/2006/relationships/hyperlink" Target="https://zakupivli.pro/gov/tenders/ua-2025-02-18-000121-a" TargetMode="External"/><Relationship Id="rId597" Type="http://schemas.openxmlformats.org/officeDocument/2006/relationships/hyperlink" Target="https://my.zakupivli.pro/remote/dispatcher/state_purchase_view/48328528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2040" Type="http://schemas.openxmlformats.org/officeDocument/2006/relationships/hyperlink" Target="https://zakupivli.pro/gov/tenders/ua-2025-05-27-001919-a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666" Type="http://schemas.openxmlformats.org/officeDocument/2006/relationships/hyperlink" Target="https://my.zakupivli.pro/remote/dispatcher/state_purchase_view/56943542" TargetMode="External"/><Relationship Id="rId1873" Type="http://schemas.openxmlformats.org/officeDocument/2006/relationships/hyperlink" Target="https://zakupivli.pro/gov/tenders/ua-2025-03-13-002322-a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1733" Type="http://schemas.openxmlformats.org/officeDocument/2006/relationships/hyperlink" Target="https://zakupivli.pro/gov/tenders/ua-2025-02-03-010425-a" TargetMode="External"/><Relationship Id="rId1940" Type="http://schemas.openxmlformats.org/officeDocument/2006/relationships/hyperlink" Target="https://my.zakupivli.pro/remote/dispatcher/state_purchase_view/58656841" TargetMode="External"/><Relationship Id="rId25" Type="http://schemas.openxmlformats.org/officeDocument/2006/relationships/hyperlink" Target="https://zakupki.prom.ua/gov/tenders/UA-2023-01-17-001056-a" TargetMode="External"/><Relationship Id="rId1800" Type="http://schemas.openxmlformats.org/officeDocument/2006/relationships/hyperlink" Target="https://zakupivli.pro/gov/tenders/ua-2025-02-14-009461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1688" Type="http://schemas.openxmlformats.org/officeDocument/2006/relationships/hyperlink" Target="https://zakupivli.pro/gov/tenders/ua-2025-01-27-016031-a/lot-2a84a17627bb4b1a8f5e179c494cf6b2" TargetMode="External"/><Relationship Id="rId1895" Type="http://schemas.openxmlformats.org/officeDocument/2006/relationships/hyperlink" Target="https://my.zakupivli.pro/remote/dispatcher/state_purchase_view/58281188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755" Type="http://schemas.openxmlformats.org/officeDocument/2006/relationships/hyperlink" Target="https://zakupivli.pro/gov/tenders/ua-2025-02-06-004155-a/lot-24c427644b5b49478be73c703893dc0d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1962" Type="http://schemas.openxmlformats.org/officeDocument/2006/relationships/hyperlink" Target="https://zakupivli.pro/gov/tenders/ua-2025-04-18-008450-a/lot-e218fb7fa3bb4b34b9c47b7be8f9531c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822" Type="http://schemas.openxmlformats.org/officeDocument/2006/relationships/hyperlink" Target="https://my.zakupivli.pro/remote/dispatcher/state_purchase_view/57640739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2011" Type="http://schemas.openxmlformats.org/officeDocument/2006/relationships/hyperlink" Target="https://my.zakupivli.pro/remote/dispatcher/state_purchase_view/59372454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1777" Type="http://schemas.openxmlformats.org/officeDocument/2006/relationships/hyperlink" Target="https://zakupivli.pro/gov/tenders/ua-2025-02-12-008425-a" TargetMode="External"/><Relationship Id="rId1984" Type="http://schemas.openxmlformats.org/officeDocument/2006/relationships/hyperlink" Target="https://zakupivli.pro/gov/tenders/ua-2025-05-06-012412-a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1844" Type="http://schemas.openxmlformats.org/officeDocument/2006/relationships/hyperlink" Target="https://zakupivli.pro/gov/tenders/ua-2025-02-26-008765-a" TargetMode="External"/><Relationship Id="rId1704" Type="http://schemas.openxmlformats.org/officeDocument/2006/relationships/hyperlink" Target="https://my.zakupivli.pro/remote/dispatcher/state_purchase_view/57010056" TargetMode="External"/><Relationship Id="rId285" Type="http://schemas.openxmlformats.org/officeDocument/2006/relationships/hyperlink" Target="https://zakupki.prom.ua/gov/tenders/UA-2023-04-03-010561-a" TargetMode="External"/><Relationship Id="rId1911" Type="http://schemas.openxmlformats.org/officeDocument/2006/relationships/hyperlink" Target="https://zakupivli.pro/gov/tenders/ua-2025-03-27-00382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033" Type="http://schemas.openxmlformats.org/officeDocument/2006/relationships/hyperlink" Target="https://my.zakupivli.pro/remote/dispatcher/state_purchase_view/59641745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1799" Type="http://schemas.openxmlformats.org/officeDocument/2006/relationships/hyperlink" Target="https://zakupivli.pro/gov/tenders/ua-2025-02-14-010906-a/lot-93e17c31d80c4bed8bbf8cdcf89249b6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659" Type="http://schemas.openxmlformats.org/officeDocument/2006/relationships/hyperlink" Target="https://zakupivli.pro/gov/tenders/ua-2025-01-27-012573-a/lot-c1ffa8a86b97469f9acfff5201e327d4" TargetMode="External"/><Relationship Id="rId1866" Type="http://schemas.openxmlformats.org/officeDocument/2006/relationships/hyperlink" Target="https://my.zakupivli.pro/remote/dispatcher/state_purchase_view/58076884" TargetMode="External"/><Relationship Id="rId1519" Type="http://schemas.openxmlformats.org/officeDocument/2006/relationships/hyperlink" Target="https://my.zakupivli.pro/remote/dispatcher/state_purchase_view/55863477" TargetMode="External"/><Relationship Id="rId1726" Type="http://schemas.openxmlformats.org/officeDocument/2006/relationships/hyperlink" Target="https://my.zakupivli.pro/remote/dispatcher/state_purchase_view/57145030" TargetMode="External"/><Relationship Id="rId1933" Type="http://schemas.openxmlformats.org/officeDocument/2006/relationships/hyperlink" Target="https://zakupivli.pro/gov/tenders/ua-2025-04-07-010912-a" TargetMode="External"/><Relationship Id="rId18" Type="http://schemas.openxmlformats.org/officeDocument/2006/relationships/hyperlink" Target="https://my.zakupki.prom.ua/remote/dispatcher/state_purchase_view/40092155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1790" Type="http://schemas.openxmlformats.org/officeDocument/2006/relationships/hyperlink" Target="https://my.zakupivli.pro/remote/dispatcher/state_purchase_view/57453868" TargetMode="External"/><Relationship Id="rId1888" Type="http://schemas.openxmlformats.org/officeDocument/2006/relationships/hyperlink" Target="https://my.zakupivli.pro/remote/dispatcher/state_purchase_view/58221122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650" Type="http://schemas.openxmlformats.org/officeDocument/2006/relationships/hyperlink" Target="https://my.zakupivli.pro/remote/dispatcher/state_purchase_view/56925415" TargetMode="External"/><Relationship Id="rId1748" Type="http://schemas.openxmlformats.org/officeDocument/2006/relationships/hyperlink" Target="https://zakupivli.pro/gov/tenders/ua-2025-02-05-010881-a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955" Type="http://schemas.openxmlformats.org/officeDocument/2006/relationships/hyperlink" Target="https://zakupivli.pro/gov/tenders/ua-2025-04-15-012229-a/lot-6b3747526fcb4336a7a087d1d3302ae7" TargetMode="External"/><Relationship Id="rId1608" Type="http://schemas.openxmlformats.org/officeDocument/2006/relationships/hyperlink" Target="https://my.zakupivli.pro/remote/dispatcher/state_purchase_view/56511166" TargetMode="External"/><Relationship Id="rId1815" Type="http://schemas.openxmlformats.org/officeDocument/2006/relationships/hyperlink" Target="https://my.zakupivli.pro/remote/dispatcher/state_purchase_view/57590825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2004" Type="http://schemas.openxmlformats.org/officeDocument/2006/relationships/hyperlink" Target="https://zakupivli.pro/gov/tenders/ua-2025-05-09-011607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672" Type="http://schemas.openxmlformats.org/officeDocument/2006/relationships/hyperlink" Target="https://zakupivli.pro/gov/tenders/ua-2025-01-27-014006-a/lot-c9f5e8c54e174ee9b5281df26e296368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1977" Type="http://schemas.openxmlformats.org/officeDocument/2006/relationships/hyperlink" Target="https://my.zakupivli.pro/remote/dispatcher/state_purchase_view/59211123" TargetMode="External"/><Relationship Id="rId902" Type="http://schemas.openxmlformats.org/officeDocument/2006/relationships/hyperlink" Target="https://my.zakupivli.pro/remote/dispatcher/state_purchase_view/49571405" TargetMode="External"/><Relationship Id="rId1837" Type="http://schemas.openxmlformats.org/officeDocument/2006/relationships/hyperlink" Target="https://my.zakupivli.pro/remote/dispatcher/state_purchase_view/57734768" TargetMode="External"/><Relationship Id="rId31" Type="http://schemas.openxmlformats.org/officeDocument/2006/relationships/hyperlink" Target="https://my.zakupki.prom.ua/remote/dispatcher/state_purchase_view/41576956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1904" Type="http://schemas.openxmlformats.org/officeDocument/2006/relationships/hyperlink" Target="https://my.zakupivli.pro/remote/dispatcher/state_purchase_view/5838343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26" Type="http://schemas.openxmlformats.org/officeDocument/2006/relationships/hyperlink" Target="https://zakupivli.pro/gov/tenders/ua-2025-05-20-009372-a/lot-a2407ef306b440eb8a6028369464803b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1694" Type="http://schemas.openxmlformats.org/officeDocument/2006/relationships/hyperlink" Target="https://my.zakupivli.pro/remote/dispatcher/state_purchase_view/56991092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1761" Type="http://schemas.openxmlformats.org/officeDocument/2006/relationships/hyperlink" Target="https://zakupivli.pro/gov/tenders/ua-2025-02-07-001208-a" TargetMode="External"/><Relationship Id="rId1999" Type="http://schemas.openxmlformats.org/officeDocument/2006/relationships/hyperlink" Target="https://zakupivli.pro/gov/tenders/ua-2025-05-08-001478-a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1859" Type="http://schemas.openxmlformats.org/officeDocument/2006/relationships/hyperlink" Target="https://zakupivli.pro/gov/tenders/ua-2025-03-05-002451-a" TargetMode="External"/><Relationship Id="rId1719" Type="http://schemas.openxmlformats.org/officeDocument/2006/relationships/hyperlink" Target="https://zakupivli.pro/gov/tenders/ua-2025-01-31-008018-a" TargetMode="External"/><Relationship Id="rId1926" Type="http://schemas.openxmlformats.org/officeDocument/2006/relationships/hyperlink" Target="https://my.zakupivli.pro/remote/dispatcher/state_purchase_view/58599183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1783" Type="http://schemas.openxmlformats.org/officeDocument/2006/relationships/hyperlink" Target="https://my.zakupivli.pro/remote/dispatcher/state_purchase_view/57435375" TargetMode="External"/><Relationship Id="rId1990" Type="http://schemas.openxmlformats.org/officeDocument/2006/relationships/hyperlink" Target="https://zakupivli.pro/gov/tenders/ua-2025-05-06-009789-a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643" Type="http://schemas.openxmlformats.org/officeDocument/2006/relationships/hyperlink" Target="https://my.zakupivli.pro/remote/dispatcher/state_purchase_view/56797832" TargetMode="External"/><Relationship Id="rId1850" Type="http://schemas.openxmlformats.org/officeDocument/2006/relationships/hyperlink" Target="https://my.zakupivli.pro/remote/dispatcher/state_purchase_view/57827963" TargetMode="External"/><Relationship Id="rId1503" Type="http://schemas.openxmlformats.org/officeDocument/2006/relationships/hyperlink" Target="https://my.zakupivli.pro/remote/dispatcher/state_purchase_view/55454423" TargetMode="External"/><Relationship Id="rId1710" Type="http://schemas.openxmlformats.org/officeDocument/2006/relationships/hyperlink" Target="https://zakupivli.pro/gov/tenders/ua-2025-01-30-008146-a/lot-619468b0d6ca413494bc08d5599e3b3c" TargetMode="External"/><Relationship Id="rId1948" Type="http://schemas.openxmlformats.org/officeDocument/2006/relationships/hyperlink" Target="https://zakupivli.pro/gov/tenders/ua-2025-04-10-002695-a/lot-b3f191b3dc114ff1aa834120dc268e21" TargetMode="External"/><Relationship Id="rId291" Type="http://schemas.openxmlformats.org/officeDocument/2006/relationships/hyperlink" Target="https://zakupki.prom.ua/gov/tenders/UA-2023-04-04-000680-a" TargetMode="External"/><Relationship Id="rId1808" Type="http://schemas.openxmlformats.org/officeDocument/2006/relationships/hyperlink" Target="https://zakupivli.pro/gov/tenders/ua-2025-02-18-000134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665" Type="http://schemas.openxmlformats.org/officeDocument/2006/relationships/hyperlink" Target="https://zakupivli.pro/gov/tenders/ua-2025-01-27-013156-a/lot-334269c96a704ae083d20b7c3fb063e2" TargetMode="External"/><Relationship Id="rId1872" Type="http://schemas.openxmlformats.org/officeDocument/2006/relationships/hyperlink" Target="https://zakupivli.pro/gov/tenders/ua-2025-03-13-007768-a/lot-718bb28a98ec44afa8afcda3a1ae6132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1732" Type="http://schemas.openxmlformats.org/officeDocument/2006/relationships/hyperlink" Target="https://zakupivli.pro/gov/tenders/ua-2025-02-03-010811-a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2019" Type="http://schemas.openxmlformats.org/officeDocument/2006/relationships/hyperlink" Target="https://zakupivli.pro/gov/tenders/ua-2025-05-16-000256-a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1687" Type="http://schemas.openxmlformats.org/officeDocument/2006/relationships/hyperlink" Target="https://my.zakupivli.pro/remote/dispatcher/state_purchase_view/56948698" TargetMode="External"/><Relationship Id="rId1894" Type="http://schemas.openxmlformats.org/officeDocument/2006/relationships/hyperlink" Target="https://my.zakupivli.pro/remote/dispatcher/state_purchase_view/58282171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1754" Type="http://schemas.openxmlformats.org/officeDocument/2006/relationships/hyperlink" Target="https://my.zakupivli.pro/remote/dispatcher/state_purchase_view/57248238" TargetMode="External"/><Relationship Id="rId1961" Type="http://schemas.openxmlformats.org/officeDocument/2006/relationships/hyperlink" Target="https://my.zakupivli.pro/remote/dispatcher/state_purchase_view/58876022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821" Type="http://schemas.openxmlformats.org/officeDocument/2006/relationships/hyperlink" Target="https://zakupivli.pro/gov/tenders/ua-2025-02-20-001195-a/lot-0d3368cde5af4256b3fb8ca0e6a2fd32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1919" Type="http://schemas.openxmlformats.org/officeDocument/2006/relationships/hyperlink" Target="https://zakupivli.pro/gov/tenders/ua-2025-04-03-005470-a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2010" Type="http://schemas.openxmlformats.org/officeDocument/2006/relationships/hyperlink" Target="https://zakupivli.pro/gov/tenders/ua-2025-05-12-008899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1776" Type="http://schemas.openxmlformats.org/officeDocument/2006/relationships/hyperlink" Target="https://zakupivli.pro/gov/tenders/ua-2025-02-11-012151-a/lot-1f4d63afd42e4d30a8010bebe549fcab" TargetMode="External"/><Relationship Id="rId1983" Type="http://schemas.openxmlformats.org/officeDocument/2006/relationships/hyperlink" Target="https://my.zakupivli.pro/remote/dispatcher/state_purchase_view/59203411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1843" Type="http://schemas.openxmlformats.org/officeDocument/2006/relationships/hyperlink" Target="https://zakupivli.pro/gov/tenders/ua-2025-02-26-009008-a" TargetMode="External"/><Relationship Id="rId1703" Type="http://schemas.openxmlformats.org/officeDocument/2006/relationships/hyperlink" Target="https://my.zakupivli.pro/remote/dispatcher/state_purchase_view/57062513" TargetMode="External"/><Relationship Id="rId1910" Type="http://schemas.openxmlformats.org/officeDocument/2006/relationships/hyperlink" Target="https://zakupivli.pro/gov/tenders/ua-2025-03-27-007442-a/lot-cf460c0176b34ffb81814b741250f1bb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032" Type="http://schemas.openxmlformats.org/officeDocument/2006/relationships/hyperlink" Target="https://zakupivli.pro/gov/tenders/ua-2025-05-22-003797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1798" Type="http://schemas.openxmlformats.org/officeDocument/2006/relationships/hyperlink" Target="https://my.zakupivli.pro/remote/dispatcher/state_purchase_view/57469944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658" Type="http://schemas.openxmlformats.org/officeDocument/2006/relationships/hyperlink" Target="https://my.zakupivli.pro/remote/dispatcher/state_purchase_view/56940479" TargetMode="External"/><Relationship Id="rId1865" Type="http://schemas.openxmlformats.org/officeDocument/2006/relationships/hyperlink" Target="https://zakupivli.pro/gov/tenders/ua-2025-03-10-004948-a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25" Type="http://schemas.openxmlformats.org/officeDocument/2006/relationships/hyperlink" Target="https://zakupivli.pro/gov/tenders/ua-2025-01-31-000377-a/lot-634ee94893dc45c28c4e9ce2ec0e4acb" TargetMode="External"/><Relationship Id="rId1932" Type="http://schemas.openxmlformats.org/officeDocument/2006/relationships/hyperlink" Target="https://zakupivli.pro/gov/tenders/ua-2025-04-07-011056-a" TargetMode="External"/><Relationship Id="rId17" Type="http://schemas.openxmlformats.org/officeDocument/2006/relationships/hyperlink" Target="https://my.zakupki.prom.ua/remote/dispatcher/state_purchase_view/39730352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887" Type="http://schemas.openxmlformats.org/officeDocument/2006/relationships/hyperlink" Target="https://zakupivli.pro/gov/tenders/ua-2025-03-19-007714-a/lot-8c517341ff314607bccbe31b72bfd47b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1747" Type="http://schemas.openxmlformats.org/officeDocument/2006/relationships/hyperlink" Target="https://zakupivli.pro/gov/tenders/ua-2025-02-05-014871-a" TargetMode="External"/><Relationship Id="rId1954" Type="http://schemas.openxmlformats.org/officeDocument/2006/relationships/hyperlink" Target="https://zakupivli.pro/gov/tenders/ua-2025-04-15-012874-a/lot-037bfe7693d2404097b959e850de27f4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14" Type="http://schemas.openxmlformats.org/officeDocument/2006/relationships/hyperlink" Target="https://my.zakupivli.pro/remote/dispatcher/state_purchase_view/57593579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2003" Type="http://schemas.openxmlformats.org/officeDocument/2006/relationships/hyperlink" Target="https://my.zakupivli.pro/remote/dispatcher/state_purchase_view/59328070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1671" Type="http://schemas.openxmlformats.org/officeDocument/2006/relationships/hyperlink" Target="https://my.zakupivli.pro/remote/dispatcher/state_purchase_view/56944415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1769" Type="http://schemas.openxmlformats.org/officeDocument/2006/relationships/hyperlink" Target="https://my.zakupivli.pro/remote/dispatcher/state_purchase_view/57380194" TargetMode="External"/><Relationship Id="rId1976" Type="http://schemas.openxmlformats.org/officeDocument/2006/relationships/hyperlink" Target="https://my.zakupivli.pro/remote/dispatcher/state_purchase_view/59213415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1836" Type="http://schemas.openxmlformats.org/officeDocument/2006/relationships/hyperlink" Target="https://my.zakupivli.pro/remote/dispatcher/state_purchase_view/57738530" TargetMode="External"/><Relationship Id="rId1903" Type="http://schemas.openxmlformats.org/officeDocument/2006/relationships/hyperlink" Target="https://my.zakupivli.pro/remote/dispatcher/state_purchase_view/58391456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2025" Type="http://schemas.openxmlformats.org/officeDocument/2006/relationships/hyperlink" Target="https://my.zakupivli.pro/remote/dispatcher/state_purchase_view/59525958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1693" Type="http://schemas.openxmlformats.org/officeDocument/2006/relationships/hyperlink" Target="https://zakupivli.pro/gov/tenders/ua-2025-01-27-016390-a/lot-bce7f642a8d543b19c64fef566732ced" TargetMode="External"/><Relationship Id="rId1998" Type="http://schemas.openxmlformats.org/officeDocument/2006/relationships/hyperlink" Target="https://my.zakupivli.pro/remote/dispatcher/state_purchase_view/59271695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1760" Type="http://schemas.openxmlformats.org/officeDocument/2006/relationships/hyperlink" Target="https://zakupivli.pro/gov/tenders/ua-2025-02-07-007901-a" TargetMode="External"/><Relationship Id="rId1858" Type="http://schemas.openxmlformats.org/officeDocument/2006/relationships/hyperlink" Target="https://zakupivli.pro/gov/tenders/ua-2025-03-05-003221-a/lot-7ac74d20a64546aa9c2f00b03b7918b9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1718" Type="http://schemas.openxmlformats.org/officeDocument/2006/relationships/hyperlink" Target="https://my.zakupivli.pro/remote/dispatcher/state_purchase_view/57084914" TargetMode="External"/><Relationship Id="rId1925" Type="http://schemas.openxmlformats.org/officeDocument/2006/relationships/hyperlink" Target="https://my.zakupivli.pro/remote/dispatcher/state_purchase_view/58599401" TargetMode="External"/><Relationship Id="rId299" Type="http://schemas.openxmlformats.org/officeDocument/2006/relationships/hyperlink" Target="https://my.zakupki.prom.ua/remote/dispatcher/state_purchase_view/41781166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1782" Type="http://schemas.openxmlformats.org/officeDocument/2006/relationships/hyperlink" Target="https://my.zakupivli.pro/remote/dispatcher/state_purchase_view/57441860" TargetMode="External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hyperlink" Target="https://my.zakupivli.pro/remote/dispatcher/state_purchase_view/56811498" TargetMode="External"/><Relationship Id="rId1947" Type="http://schemas.openxmlformats.org/officeDocument/2006/relationships/hyperlink" Target="https://my.zakupivli.pro/remote/dispatcher/state_purchase_view/58679096" TargetMode="External"/><Relationship Id="rId1502" Type="http://schemas.openxmlformats.org/officeDocument/2006/relationships/hyperlink" Target="https://my.zakupivli.pro/remote/dispatcher/state_purchase_view/55492800" TargetMode="External"/><Relationship Id="rId1807" Type="http://schemas.openxmlformats.org/officeDocument/2006/relationships/hyperlink" Target="https://my.zakupivli.pro/remote/dispatcher/state_purchase_view/57524423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664" Type="http://schemas.openxmlformats.org/officeDocument/2006/relationships/hyperlink" Target="https://zakupivli.pro/gov/tenders/ua-2025-01-27-013389-a/lot-24b32a68a0114d39b27e6c59ff10b19f" TargetMode="External"/><Relationship Id="rId1871" Type="http://schemas.openxmlformats.org/officeDocument/2006/relationships/hyperlink" Target="https://zakupivli.pro/gov/tenders/ua-2025-03-13-009703-a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1731" Type="http://schemas.openxmlformats.org/officeDocument/2006/relationships/hyperlink" Target="https://my.zakupivli.pro/remote/dispatcher/state_purchase_view/57121076" TargetMode="External"/><Relationship Id="rId1969" Type="http://schemas.openxmlformats.org/officeDocument/2006/relationships/hyperlink" Target="https://zakupivli.pro/gov/tenders/ua-2025-04-30-002643-a" TargetMode="External"/><Relationship Id="rId23" Type="http://schemas.openxmlformats.org/officeDocument/2006/relationships/hyperlink" Target="https://zakupki.prom.ua/gov/tenders/UA-2023-01-17-001173-a" TargetMode="External"/><Relationship Id="rId1829" Type="http://schemas.openxmlformats.org/officeDocument/2006/relationships/hyperlink" Target="https://zakupivli.pro/gov/tenders/ua-2025-02-21-001736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2018" Type="http://schemas.openxmlformats.org/officeDocument/2006/relationships/hyperlink" Target="https://zakupivli.pro/gov/tenders/ua-2025-05-16-000275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686" Type="http://schemas.openxmlformats.org/officeDocument/2006/relationships/hyperlink" Target="https://my.zakupivli.pro/remote/dispatcher/state_purchase_view/56948967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1893" Type="http://schemas.openxmlformats.org/officeDocument/2006/relationships/hyperlink" Target="https://my.zakupivli.pro/remote/dispatcher/state_purchase_view/58282446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1753" Type="http://schemas.openxmlformats.org/officeDocument/2006/relationships/hyperlink" Target="https://zakupivli.pro/gov/tenders/ua-2025-02-05-002451-a/lot-cdef295c5eb14b61baed22f44fad4796" TargetMode="External"/><Relationship Id="rId1960" Type="http://schemas.openxmlformats.org/officeDocument/2006/relationships/hyperlink" Target="https://zakupivli.pro/gov/tenders/ua-2025-04-17-010179-a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820" Type="http://schemas.openxmlformats.org/officeDocument/2006/relationships/hyperlink" Target="https://zakupivli.pro/gov/tenders/ua-2025-02-20-002410-a/lot-30d758f496b443a298ed49fde3b279b3" TargetMode="External"/><Relationship Id="rId194" Type="http://schemas.openxmlformats.org/officeDocument/2006/relationships/hyperlink" Target="https://zakupki.prom.ua/gov/tenders/UA-2023-03-20-006270-a" TargetMode="External"/><Relationship Id="rId1918" Type="http://schemas.openxmlformats.org/officeDocument/2006/relationships/hyperlink" Target="https://my.zakupivli.pro/remote/dispatcher/state_purchase_view/58476155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1775" Type="http://schemas.openxmlformats.org/officeDocument/2006/relationships/hyperlink" Target="https://zakupivli.pro/gov/tenders/ua-2025-02-11-014703-a/lot-ba32cb5fde3b4a99a211f91c31c3949e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Relationship Id="rId1982" Type="http://schemas.openxmlformats.org/officeDocument/2006/relationships/hyperlink" Target="https://my.zakupivli.pro/remote/dispatcher/state_purchase_view/59204270" TargetMode="External"/><Relationship Id="rId1842" Type="http://schemas.openxmlformats.org/officeDocument/2006/relationships/hyperlink" Target="https://zakupivli.pro/gov/tenders/ua-2025-02-26-010814-a" TargetMode="External"/><Relationship Id="rId1702" Type="http://schemas.openxmlformats.org/officeDocument/2006/relationships/hyperlink" Target="https://my.zakupivli.pro/remote/dispatcher/state_purchase_view/57062513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2031" Type="http://schemas.openxmlformats.org/officeDocument/2006/relationships/hyperlink" Target="https://my.zakupivli.pro/remote/dispatcher/state_purchase_view/59596873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1797" Type="http://schemas.openxmlformats.org/officeDocument/2006/relationships/hyperlink" Target="https://my.zakupivli.pro/remote/dispatcher/state_purchase_view/57475723" TargetMode="External"/><Relationship Id="rId89" Type="http://schemas.openxmlformats.org/officeDocument/2006/relationships/hyperlink" Target="https://my.zakupki.prom.ua/remote/dispatcher/state_purchase_view/41196363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1657" Type="http://schemas.openxmlformats.org/officeDocument/2006/relationships/hyperlink" Target="https://my.zakupivli.pro/remote/dispatcher/state_purchase_view/56941334" TargetMode="External"/><Relationship Id="rId1864" Type="http://schemas.openxmlformats.org/officeDocument/2006/relationships/hyperlink" Target="https://my.zakupivli.pro/remote/dispatcher/state_purchase_view/57971178" TargetMode="External"/><Relationship Id="rId1517" Type="http://schemas.openxmlformats.org/officeDocument/2006/relationships/hyperlink" Target="https://zakupivli.pro/gov/tenders/ua-2024-12-16-012032-a" TargetMode="External"/><Relationship Id="rId1724" Type="http://schemas.openxmlformats.org/officeDocument/2006/relationships/hyperlink" Target="https://zakupivli.pro/gov/tenders/ua-2025-01-31-000377-a/lot-3f4121e2ea834d82a18b9dc6570e8d81" TargetMode="External"/><Relationship Id="rId16" Type="http://schemas.openxmlformats.org/officeDocument/2006/relationships/hyperlink" Target="https://zakupki.prom.ua/gov/tenders/UA-2022-12-26-003873-a" TargetMode="External"/><Relationship Id="rId1931" Type="http://schemas.openxmlformats.org/officeDocument/2006/relationships/hyperlink" Target="https://zakupivli.pro/gov/tenders/ua-2025-04-07-011210-a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1679" Type="http://schemas.openxmlformats.org/officeDocument/2006/relationships/hyperlink" Target="https://my.zakupivli.pro/remote/dispatcher/state_purchase_view/56946120" TargetMode="External"/><Relationship Id="rId80" Type="http://schemas.openxmlformats.org/officeDocument/2006/relationships/hyperlink" Target="https://my.zakupki.prom.ua/remote/dispatcher/state_purchase_view/41328762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1886" Type="http://schemas.openxmlformats.org/officeDocument/2006/relationships/hyperlink" Target="https://zakupivli.pro/gov/tenders/ua-2025-03-19-012800-a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1746" Type="http://schemas.openxmlformats.org/officeDocument/2006/relationships/hyperlink" Target="https://my.zakupivli.pro/remote/dispatcher/state_purchase_view/57204593" TargetMode="External"/><Relationship Id="rId1953" Type="http://schemas.openxmlformats.org/officeDocument/2006/relationships/hyperlink" Target="https://my.zakupivli.pro/remote/dispatcher/state_purchase_view/58774811" TargetMode="External"/><Relationship Id="rId38" Type="http://schemas.openxmlformats.org/officeDocument/2006/relationships/hyperlink" Target="https://my.zakupki.prom.ua/remote/dispatcher/state_purchase_view/41520613" TargetMode="External"/><Relationship Id="rId1606" Type="http://schemas.openxmlformats.org/officeDocument/2006/relationships/hyperlink" Target="https://my.zakupivli.pro/remote/dispatcher/state_purchase_view/56516163" TargetMode="External"/><Relationship Id="rId1813" Type="http://schemas.openxmlformats.org/officeDocument/2006/relationships/hyperlink" Target="https://my.zakupivli.pro/remote/dispatcher/state_purchase_view/57593579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2002" Type="http://schemas.openxmlformats.org/officeDocument/2006/relationships/hyperlink" Target="https://zakupivli.pro/gov/tenders/ua-2025-05-08-001145-a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1670" Type="http://schemas.openxmlformats.org/officeDocument/2006/relationships/hyperlink" Target="https://my.zakupivli.pro/remote/dispatcher/state_purchase_view/56944556" TargetMode="External"/><Relationship Id="rId1768" Type="http://schemas.openxmlformats.org/officeDocument/2006/relationships/hyperlink" Target="https://my.zakupivli.pro/remote/dispatcher/state_purchase_view/57385694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1975" Type="http://schemas.openxmlformats.org/officeDocument/2006/relationships/hyperlink" Target="https://my.zakupivli.pro/remote/dispatcher/state_purchase_view/59214035" TargetMode="External"/><Relationship Id="rId1835" Type="http://schemas.openxmlformats.org/officeDocument/2006/relationships/hyperlink" Target="https://my.zakupivli.pro/remote/dispatcher/state_purchase_view/57739836" TargetMode="External"/><Relationship Id="rId1902" Type="http://schemas.openxmlformats.org/officeDocument/2006/relationships/hyperlink" Target="https://my.zakupivli.pro/remote/dispatcher/state_purchase_view/58402308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24" Type="http://schemas.openxmlformats.org/officeDocument/2006/relationships/hyperlink" Target="https://my.zakupivli.pro/remote/dispatcher/state_purchase_view/59526001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1692" Type="http://schemas.openxmlformats.org/officeDocument/2006/relationships/hyperlink" Target="https://zakupivli.pro/gov/tenders/ua-2025-01-27-016823-a/lot-fb9afbcaff604148b3fa33c37f2fbf5c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997" Type="http://schemas.openxmlformats.org/officeDocument/2006/relationships/hyperlink" Target="https://my.zakupivli.pro/remote/dispatcher/state_purchase_view/59271749" TargetMode="External"/><Relationship Id="rId1205" Type="http://schemas.openxmlformats.org/officeDocument/2006/relationships/hyperlink" Target="https://zakupivli.pro/gov/tenders/UA-2024-07-15-004574-a" TargetMode="External"/><Relationship Id="rId1857" Type="http://schemas.openxmlformats.org/officeDocument/2006/relationships/hyperlink" Target="https://my.zakupivli.pro/remote/dispatcher/state_purchase_view/57873346" TargetMode="External"/><Relationship Id="rId51" Type="http://schemas.openxmlformats.org/officeDocument/2006/relationships/hyperlink" Target="https://my.zakupki.prom.ua/remote/dispatcher/state_purchase_view/41512826" TargetMode="External"/><Relationship Id="rId1412" Type="http://schemas.openxmlformats.org/officeDocument/2006/relationships/hyperlink" Target="https://my.zakupivli.pro/remote/dispatcher/state_purchase_view/54459170" TargetMode="External"/><Relationship Id="rId1717" Type="http://schemas.openxmlformats.org/officeDocument/2006/relationships/hyperlink" Target="https://my.zakupivli.pro/remote/dispatcher/state_purchase_view/57084914" TargetMode="External"/><Relationship Id="rId1924" Type="http://schemas.openxmlformats.org/officeDocument/2006/relationships/hyperlink" Target="https://my.zakupivli.pro/remote/dispatcher/state_purchase_view/58599837" TargetMode="External"/><Relationship Id="rId298" Type="http://schemas.openxmlformats.org/officeDocument/2006/relationships/hyperlink" Target="https://my.zakupki.prom.ua/remote/dispatcher/state_purchase_view/41781756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1781" Type="http://schemas.openxmlformats.org/officeDocument/2006/relationships/hyperlink" Target="https://my.zakupivli.pro/remote/dispatcher/state_purchase_view/57443185" TargetMode="External"/><Relationship Id="rId73" Type="http://schemas.openxmlformats.org/officeDocument/2006/relationships/hyperlink" Target="https://my.zakupki.prom.ua/remote/dispatcher/state_purchase_view/41339013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1879" Type="http://schemas.openxmlformats.org/officeDocument/2006/relationships/hyperlink" Target="https://zakupivli.pro/gov/tenders/ua-2025-03-14-009710-a/lot-be2b52f381b143eea4f55f685adc6a57" TargetMode="External"/><Relationship Id="rId1501" Type="http://schemas.openxmlformats.org/officeDocument/2006/relationships/hyperlink" Target="https://zakupivli.pro/gov/tenders/ua-2024-12-06-012047-a" TargetMode="External"/><Relationship Id="rId1739" Type="http://schemas.openxmlformats.org/officeDocument/2006/relationships/hyperlink" Target="https://zakupivli.pro/gov/tenders/ua-2025-02-04-013387-a/lot-1a391c9ea1fe4992ac4f126a3fe3a103" TargetMode="External"/><Relationship Id="rId1946" Type="http://schemas.openxmlformats.org/officeDocument/2006/relationships/hyperlink" Target="https://zakupivli.pro/gov/tenders/ua-2025-04-09-005554-a" TargetMode="External"/><Relationship Id="rId1806" Type="http://schemas.openxmlformats.org/officeDocument/2006/relationships/hyperlink" Target="https://my.zakupivli.pro/remote/dispatcher/state_purchase_view/57524444" TargetMode="External"/><Relationship Id="rId387" Type="http://schemas.openxmlformats.org/officeDocument/2006/relationships/hyperlink" Target="https://my.zakupki.prom.ua/remote/dispatcher/state_purchase_view/44236786" TargetMode="External"/><Relationship Id="rId594" Type="http://schemas.openxmlformats.org/officeDocument/2006/relationships/hyperlink" Target="https://zakupivli.pro/gov/tenders/UA-2024-01-12-009909-a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84" Type="http://schemas.openxmlformats.org/officeDocument/2006/relationships/hyperlink" Target="https://zakupivli.pro/gov/tenders/UA-2024-05-08-001172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96" Type="http://schemas.openxmlformats.org/officeDocument/2006/relationships/hyperlink" Target="https://my.zakupivli.pro/remote/dispatcher/state_purchase_view/56380662" TargetMode="External"/><Relationship Id="rId314" Type="http://schemas.openxmlformats.org/officeDocument/2006/relationships/hyperlink" Target="https://zakupki.prom.ua/gov/tenders/UA-2023-04-05-0041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95" Type="http://schemas.openxmlformats.org/officeDocument/2006/relationships/hyperlink" Target="https://my.zakupki.prom.ua/remote/dispatcher/state_purchase_view/41189548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1663" Type="http://schemas.openxmlformats.org/officeDocument/2006/relationships/hyperlink" Target="https://my.zakupivli.pro/remote/dispatcher/state_purchase_view/56942695" TargetMode="External"/><Relationship Id="rId1870" Type="http://schemas.openxmlformats.org/officeDocument/2006/relationships/hyperlink" Target="https://my.zakupivli.pro/remote/dispatcher/state_purchase_view/58056297" TargetMode="External"/><Relationship Id="rId1968" Type="http://schemas.openxmlformats.org/officeDocument/2006/relationships/hyperlink" Target="https://my.zakupivli.pro/remote/dispatcher/state_purchase_view/59069777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1730" Type="http://schemas.openxmlformats.org/officeDocument/2006/relationships/hyperlink" Target="https://my.zakupivli.pro/remote/dispatcher/state_purchase_view/57122049" TargetMode="External"/><Relationship Id="rId22" Type="http://schemas.openxmlformats.org/officeDocument/2006/relationships/hyperlink" Target="https://zakupki.prom.ua/gov/tenders/UA-2023-01-17-001178-a" TargetMode="External"/><Relationship Id="rId1828" Type="http://schemas.openxmlformats.org/officeDocument/2006/relationships/hyperlink" Target="https://zakupivli.pro/gov/tenders/ua-2025-02-21-001879-a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2017" Type="http://schemas.openxmlformats.org/officeDocument/2006/relationships/hyperlink" Target="https://my.zakupivli.pro/remote/dispatcher/state_purchase_view/59464736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1685" Type="http://schemas.openxmlformats.org/officeDocument/2006/relationships/hyperlink" Target="https://zakupivli.pro/gov/tenders/ua-2025-01-27-015561-a/lot-d44bee8237774ce1bacbb4fbf3bb18e8" TargetMode="External"/><Relationship Id="rId1892" Type="http://schemas.openxmlformats.org/officeDocument/2006/relationships/hyperlink" Target="https://my.zakupivli.pro/remote/dispatcher/state_purchase_view/58282530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1100" Type="http://schemas.openxmlformats.org/officeDocument/2006/relationships/hyperlink" Target="https://my.zakupivli.pro/remote/dispatcher/state_purchase_view/50949996" TargetMode="External"/><Relationship Id="rId1405" Type="http://schemas.openxmlformats.org/officeDocument/2006/relationships/hyperlink" Target="https://my.zakupivli.pro/remote/dispatcher/state_purchase_view/54403612" TargetMode="External"/><Relationship Id="rId1752" Type="http://schemas.openxmlformats.org/officeDocument/2006/relationships/hyperlink" Target="https://zakupivli.pro/gov/tenders/ua-2025-02-05-008594-a/lot-afe1992d07f94057be69f5765f50b620" TargetMode="External"/><Relationship Id="rId44" Type="http://schemas.openxmlformats.org/officeDocument/2006/relationships/hyperlink" Target="https://my.zakupki.prom.ua/remote/dispatcher/state_purchase_view/41519874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917" Type="http://schemas.openxmlformats.org/officeDocument/2006/relationships/hyperlink" Target="https://my.zakupivli.pro/remote/dispatcher/state_purchase_view/58513389" TargetMode="External"/><Relationship Id="rId193" Type="http://schemas.openxmlformats.org/officeDocument/2006/relationships/hyperlink" Target="https://zakupki.prom.ua/gov/tenders/UA-2023-03-20-007084-a" TargetMode="External"/><Relationship Id="rId498" Type="http://schemas.openxmlformats.org/officeDocument/2006/relationships/hyperlink" Target="https://zakupki.prom.ua/gov/tenders/UA-2023-10-09-004357-a" TargetMode="External"/><Relationship Id="rId260" Type="http://schemas.openxmlformats.org/officeDocument/2006/relationships/hyperlink" Target="https://zakupki.prom.ua/gov/tenders/UA-2023-03-31-004510-a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2039" Type="http://schemas.openxmlformats.org/officeDocument/2006/relationships/hyperlink" Target="https://zakupivli.pro/gov/tenders/ua-2025-05-27-003751-a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1774" Type="http://schemas.openxmlformats.org/officeDocument/2006/relationships/hyperlink" Target="https://zakupivli.pro/gov/tenders/ua-2025-02-11-014703-a/lot-2b425a3538b34f61abf9d66504fadba9" TargetMode="External"/><Relationship Id="rId1981" Type="http://schemas.openxmlformats.org/officeDocument/2006/relationships/hyperlink" Target="https://my.zakupivli.pro/remote/dispatcher/state_purchase_view/59208246" TargetMode="External"/><Relationship Id="rId66" Type="http://schemas.openxmlformats.org/officeDocument/2006/relationships/hyperlink" Target="https://my.zakupki.prom.ua/remote/dispatcher/state_purchase_view/41426342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1841" Type="http://schemas.openxmlformats.org/officeDocument/2006/relationships/hyperlink" Target="https://zakupivli.pro/gov/tenders/ua-2025-02-26-011456-a" TargetMode="External"/><Relationship Id="rId1939" Type="http://schemas.openxmlformats.org/officeDocument/2006/relationships/hyperlink" Target="https://my.zakupivli.pro/remote/dispatcher/state_purchase_view/58657540" TargetMode="External"/><Relationship Id="rId1701" Type="http://schemas.openxmlformats.org/officeDocument/2006/relationships/hyperlink" Target="https://my.zakupivli.pro/remote/dispatcher/state_purchase_view/57062513" TargetMode="External"/><Relationship Id="rId282" Type="http://schemas.openxmlformats.org/officeDocument/2006/relationships/hyperlink" Target="https://zakupki.prom.ua/gov/tenders/UA-2023-04-03-010385-a" TargetMode="External"/><Relationship Id="rId587" Type="http://schemas.openxmlformats.org/officeDocument/2006/relationships/hyperlink" Target="https://zakupivli.pro/gov/tenders/UA-2024-01-08-004546-a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2030" Type="http://schemas.openxmlformats.org/officeDocument/2006/relationships/hyperlink" Target="https://zakupivli.pro/gov/tenders/ua-2025-05-21-010260-a/lot-f9a5b4b4f14c40dca57b09386b3c8ffe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89" Type="http://schemas.openxmlformats.org/officeDocument/2006/relationships/hyperlink" Target="https://my.zakupivli.pro/remote/dispatcher/state_purchase_view/56341932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1796" Type="http://schemas.openxmlformats.org/officeDocument/2006/relationships/hyperlink" Target="https://my.zakupivli.pro/remote/dispatcher/state_purchase_view/57476203" TargetMode="External"/><Relationship Id="rId88" Type="http://schemas.openxmlformats.org/officeDocument/2006/relationships/hyperlink" Target="https://my.zakupki.prom.ua/remote/dispatcher/state_purchase_view/41204144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1656" Type="http://schemas.openxmlformats.org/officeDocument/2006/relationships/hyperlink" Target="https://my.zakupivli.pro/remote/dispatcher/state_purchase_view/56941416" TargetMode="External"/><Relationship Id="rId1863" Type="http://schemas.openxmlformats.org/officeDocument/2006/relationships/hyperlink" Target="https://zakupivli.pro/gov/tenders/ua-2025-03-06-010281-a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723" Type="http://schemas.openxmlformats.org/officeDocument/2006/relationships/hyperlink" Target="https://zakupivli.pro/gov/tenders/ua-2025-01-31-001734-a/lot-67ece4c36e0f4d39863dee79a9354364" TargetMode="External"/><Relationship Id="rId1930" Type="http://schemas.openxmlformats.org/officeDocument/2006/relationships/hyperlink" Target="https://zakupivli.pro/gov/tenders/ua-2025-04-07-011371-a" TargetMode="External"/><Relationship Id="rId15" Type="http://schemas.openxmlformats.org/officeDocument/2006/relationships/hyperlink" Target="https://my.zakupki.prom.ua/remote/dispatcher/state_purchase_view/39591644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1678" Type="http://schemas.openxmlformats.org/officeDocument/2006/relationships/hyperlink" Target="https://my.zakupivli.pro/remote/dispatcher/state_purchase_view/56947418" TargetMode="External"/><Relationship Id="rId1885" Type="http://schemas.openxmlformats.org/officeDocument/2006/relationships/hyperlink" Target="https://zakupivli.pro/gov/tenders/ua-2025-03-19-012837-a" TargetMode="External"/><Relationship Id="rId603" Type="http://schemas.openxmlformats.org/officeDocument/2006/relationships/hyperlink" Target="https://my.zakupivli.pro/remote/dispatcher/state_purchase_view/48421027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1745" Type="http://schemas.openxmlformats.org/officeDocument/2006/relationships/hyperlink" Target="https://my.zakupivli.pro/remote/dispatcher/state_purchase_view/57218243" TargetMode="External"/><Relationship Id="rId1952" Type="http://schemas.openxmlformats.org/officeDocument/2006/relationships/hyperlink" Target="https://my.zakupivli.pro/remote/dispatcher/state_purchase_view/58796029" TargetMode="External"/><Relationship Id="rId37" Type="http://schemas.openxmlformats.org/officeDocument/2006/relationships/hyperlink" Target="https://my.zakupki.prom.ua/remote/dispatcher/state_purchase_view/41520898" TargetMode="External"/><Relationship Id="rId1605" Type="http://schemas.openxmlformats.org/officeDocument/2006/relationships/hyperlink" Target="https://my.zakupivli.pro/remote/dispatcher/state_purchase_view/56533770" TargetMode="External"/><Relationship Id="rId1812" Type="http://schemas.openxmlformats.org/officeDocument/2006/relationships/hyperlink" Target="https://my.zakupivli.pro/remote/dispatcher/state_purchase_view/5760394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1090" Type="http://schemas.openxmlformats.org/officeDocument/2006/relationships/hyperlink" Target="https://my.zakupivli.pro/remote/dispatcher/state_purchase_view/50942400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2001" Type="http://schemas.openxmlformats.org/officeDocument/2006/relationships/hyperlink" Target="https://zakupivli.pro/gov/tenders/ua-2025-05-08-001179-a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1767" Type="http://schemas.openxmlformats.org/officeDocument/2006/relationships/hyperlink" Target="https://my.zakupivli.pro/remote/dispatcher/state_purchase_view/57385694" TargetMode="External"/><Relationship Id="rId1974" Type="http://schemas.openxmlformats.org/officeDocument/2006/relationships/hyperlink" Target="https://zakupivli.pro/gov/tenders/ua-2025-05-02-003008-a" TargetMode="External"/><Relationship Id="rId59" Type="http://schemas.openxmlformats.org/officeDocument/2006/relationships/hyperlink" Target="https://my.zakupki.prom.ua/remote/dispatcher/state_purchase_view/41427937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1834" Type="http://schemas.openxmlformats.org/officeDocument/2006/relationships/hyperlink" Target="https://my.zakupivli.pro/remote/dispatcher/state_purchase_view/57741352" TargetMode="External"/><Relationship Id="rId1901" Type="http://schemas.openxmlformats.org/officeDocument/2006/relationships/hyperlink" Target="https://my.zakupivli.pro/remote/dispatcher/state_purchase_view/58434804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2023" Type="http://schemas.openxmlformats.org/officeDocument/2006/relationships/hyperlink" Target="https://my.zakupivli.pro/remote/dispatcher/state_purchase_view/59543384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1691" Type="http://schemas.openxmlformats.org/officeDocument/2006/relationships/hyperlink" Target="https://my.zakupivli.pro/remote/dispatcher/state_purchase_view/56949716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1789" Type="http://schemas.openxmlformats.org/officeDocument/2006/relationships/hyperlink" Target="https://zakupivli.pro/gov/tenders/ua-2025-02-13-004874-a" TargetMode="External"/><Relationship Id="rId1996" Type="http://schemas.openxmlformats.org/officeDocument/2006/relationships/hyperlink" Target="https://my.zakupivli.pro/remote/dispatcher/state_purchase_view/59272094" TargetMode="External"/><Relationship Id="rId50" Type="http://schemas.openxmlformats.org/officeDocument/2006/relationships/hyperlink" Target="https://my.zakupki.prom.ua/remote/dispatcher/state_purchase_view/41519085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1649" Type="http://schemas.openxmlformats.org/officeDocument/2006/relationships/hyperlink" Target="https://my.zakupivli.pro/remote/dispatcher/state_purchase_view/56857702" TargetMode="External"/><Relationship Id="rId1856" Type="http://schemas.openxmlformats.org/officeDocument/2006/relationships/hyperlink" Target="https://my.zakupivli.pro/remote/dispatcher/state_purchase_view/57875267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1716" Type="http://schemas.openxmlformats.org/officeDocument/2006/relationships/hyperlink" Target="https://my.zakupivli.pro/remote/dispatcher/state_purchase_view/57088046" TargetMode="External"/><Relationship Id="rId1923" Type="http://schemas.openxmlformats.org/officeDocument/2006/relationships/hyperlink" Target="https://my.zakupivli.pro/remote/dispatcher/state_purchase_view/58600113" TargetMode="External"/><Relationship Id="rId297" Type="http://schemas.openxmlformats.org/officeDocument/2006/relationships/hyperlink" Target="https://my.zakupki.prom.ua/remote/dispatcher/state_purchase_view/41816730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1780" Type="http://schemas.openxmlformats.org/officeDocument/2006/relationships/hyperlink" Target="https://my.zakupivli.pro/remote/dispatcher/state_purchase_view/57445600" TargetMode="External"/><Relationship Id="rId1878" Type="http://schemas.openxmlformats.org/officeDocument/2006/relationships/hyperlink" Target="https://my.zakupivli.pro/remote/dispatcher/state_purchase_view/58089610" TargetMode="External"/><Relationship Id="rId72" Type="http://schemas.openxmlformats.org/officeDocument/2006/relationships/hyperlink" Target="https://my.zakupki.prom.ua/remote/dispatcher/state_purchase_view/41363968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1738" Type="http://schemas.openxmlformats.org/officeDocument/2006/relationships/hyperlink" Target="https://my.zakupivli.pro/remote/dispatcher/state_purchase_view/57188673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1945" Type="http://schemas.openxmlformats.org/officeDocument/2006/relationships/hyperlink" Target="https://zakupivli.pro/gov/tenders/ua-2025-04-09-007528-a" TargetMode="External"/><Relationship Id="rId1805" Type="http://schemas.openxmlformats.org/officeDocument/2006/relationships/hyperlink" Target="https://zakupivli.pro/gov/tenders/ua-2025-02-14-004784-a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94" Type="http://schemas.openxmlformats.org/officeDocument/2006/relationships/hyperlink" Target="https://my.zakupki.prom.ua/remote/dispatcher/state_purchase_view/41190348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1662" Type="http://schemas.openxmlformats.org/officeDocument/2006/relationships/hyperlink" Target="https://my.zakupivli.pro/remote/dispatcher/state_purchase_view/56943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4"/>
  <sheetViews>
    <sheetView tabSelected="1" topLeftCell="E1" zoomScale="54" zoomScaleNormal="55" workbookViewId="0">
      <pane ySplit="4" topLeftCell="A1028" activePane="bottomLeft" state="frozen"/>
      <selection pane="bottomLeft" activeCell="T995" sqref="T995"/>
    </sheetView>
  </sheetViews>
  <sheetFormatPr defaultColWidth="9.109375" defaultRowHeight="15.6" x14ac:dyDescent="0.3"/>
  <cols>
    <col min="1" max="1" width="8.3320312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1" width="15.33203125" style="1" customWidth="1"/>
    <col min="12" max="12" width="10.33203125" style="1" customWidth="1"/>
    <col min="13" max="13" width="15.664062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509" t="s">
        <v>19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</row>
    <row r="2" spans="1:22" ht="99" customHeight="1" x14ac:dyDescent="0.3">
      <c r="A2" s="507" t="s">
        <v>1</v>
      </c>
      <c r="B2" s="507" t="s">
        <v>0</v>
      </c>
      <c r="C2" s="507" t="s">
        <v>29</v>
      </c>
      <c r="D2" s="507" t="s">
        <v>2</v>
      </c>
      <c r="E2" s="507" t="s">
        <v>3</v>
      </c>
      <c r="F2" s="507" t="s">
        <v>4</v>
      </c>
      <c r="G2" s="507" t="s">
        <v>5</v>
      </c>
      <c r="H2" s="507" t="s">
        <v>6</v>
      </c>
      <c r="I2" s="507"/>
      <c r="J2" s="507"/>
      <c r="K2" s="507" t="s">
        <v>7</v>
      </c>
      <c r="L2" s="507"/>
      <c r="M2" s="507"/>
      <c r="N2" s="507" t="s">
        <v>11</v>
      </c>
      <c r="O2" s="508" t="s">
        <v>12</v>
      </c>
      <c r="P2" s="507" t="s">
        <v>13</v>
      </c>
      <c r="Q2" s="507" t="s">
        <v>14</v>
      </c>
      <c r="R2" s="507"/>
      <c r="S2" s="507"/>
      <c r="T2" s="508" t="s">
        <v>16</v>
      </c>
      <c r="U2" s="507" t="s">
        <v>17</v>
      </c>
      <c r="V2" s="507" t="s">
        <v>18</v>
      </c>
    </row>
    <row r="3" spans="1:22" ht="103.95" customHeight="1" x14ac:dyDescent="0.3">
      <c r="A3" s="507"/>
      <c r="B3" s="507"/>
      <c r="C3" s="507"/>
      <c r="D3" s="507"/>
      <c r="E3" s="507"/>
      <c r="F3" s="507"/>
      <c r="G3" s="507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507"/>
      <c r="O3" s="508"/>
      <c r="P3" s="507"/>
      <c r="Q3" s="30" t="s">
        <v>8</v>
      </c>
      <c r="R3" s="30" t="s">
        <v>9</v>
      </c>
      <c r="S3" s="30" t="s">
        <v>15</v>
      </c>
      <c r="T3" s="508"/>
      <c r="U3" s="507"/>
      <c r="V3" s="507"/>
    </row>
    <row r="4" spans="1:22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30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30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30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30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30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30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30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30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30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30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30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30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30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457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380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379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377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376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375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378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450" t="s">
        <v>20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374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450" t="s">
        <v>20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373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385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384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383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382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381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388</v>
      </c>
      <c r="D160" s="30" t="s">
        <v>58</v>
      </c>
      <c r="E160" s="30" t="s">
        <v>88</v>
      </c>
      <c r="F160" s="30" t="s">
        <v>389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386</v>
      </c>
      <c r="O160" s="31">
        <v>45020</v>
      </c>
      <c r="P160" s="16" t="s">
        <v>387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30" t="s">
        <v>36</v>
      </c>
      <c r="D161" s="30"/>
      <c r="E161" s="30" t="s">
        <v>88</v>
      </c>
      <c r="F161" s="12" t="s">
        <v>394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397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30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385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30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384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30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383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30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382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30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381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30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380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30" t="s">
        <v>41</v>
      </c>
      <c r="D168" s="30"/>
      <c r="E168" s="450" t="s">
        <v>20</v>
      </c>
      <c r="F168" s="12" t="s">
        <v>391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398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30" t="s">
        <v>41</v>
      </c>
      <c r="D169" s="30"/>
      <c r="E169" s="450" t="s">
        <v>20</v>
      </c>
      <c r="F169" s="12" t="s">
        <v>392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399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30" t="s">
        <v>395</v>
      </c>
      <c r="D170" s="30"/>
      <c r="E170" s="30" t="s">
        <v>75</v>
      </c>
      <c r="F170" s="12" t="s">
        <v>393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400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30" t="s">
        <v>178</v>
      </c>
      <c r="D171" s="30" t="s">
        <v>58</v>
      </c>
      <c r="E171" s="30" t="s">
        <v>88</v>
      </c>
      <c r="F171" s="12" t="s">
        <v>390</v>
      </c>
      <c r="G171" s="30" t="s">
        <v>185</v>
      </c>
      <c r="H171" s="30" t="s">
        <v>396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401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409</v>
      </c>
      <c r="V171" s="30"/>
    </row>
    <row r="172" spans="1:22" ht="62.4" x14ac:dyDescent="0.3">
      <c r="A172" s="30">
        <v>168</v>
      </c>
      <c r="B172" s="30" t="s">
        <v>40</v>
      </c>
      <c r="C172" s="30" t="s">
        <v>41</v>
      </c>
      <c r="D172" s="30"/>
      <c r="E172" s="450" t="s">
        <v>20</v>
      </c>
      <c r="F172" s="30" t="s">
        <v>402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406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30" t="s">
        <v>41</v>
      </c>
      <c r="D173" s="30"/>
      <c r="E173" s="30" t="s">
        <v>75</v>
      </c>
      <c r="F173" s="30" t="s">
        <v>403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407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30" t="s">
        <v>405</v>
      </c>
      <c r="D174" s="30"/>
      <c r="E174" s="450" t="s">
        <v>20</v>
      </c>
      <c r="F174" s="30" t="s">
        <v>404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408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30" t="s">
        <v>412</v>
      </c>
      <c r="D175" s="30" t="s">
        <v>58</v>
      </c>
      <c r="E175" s="450" t="s">
        <v>20</v>
      </c>
      <c r="F175" s="30" t="s">
        <v>410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413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458</v>
      </c>
      <c r="V175" s="30"/>
    </row>
    <row r="176" spans="1:22" ht="78" x14ac:dyDescent="0.3">
      <c r="A176" s="30">
        <v>172</v>
      </c>
      <c r="B176" s="30" t="s">
        <v>21</v>
      </c>
      <c r="C176" s="30" t="s">
        <v>32</v>
      </c>
      <c r="D176" s="30" t="s">
        <v>58</v>
      </c>
      <c r="E176" s="450" t="s">
        <v>20</v>
      </c>
      <c r="F176" s="30" t="s">
        <v>411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414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30" t="s">
        <v>405</v>
      </c>
      <c r="D177" s="30" t="s">
        <v>58</v>
      </c>
      <c r="E177" s="450" t="s">
        <v>20</v>
      </c>
      <c r="F177" s="30" t="s">
        <v>404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415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435</v>
      </c>
      <c r="V177" s="30"/>
    </row>
    <row r="178" spans="1:22" ht="62.4" x14ac:dyDescent="0.3">
      <c r="A178" s="30">
        <v>174</v>
      </c>
      <c r="B178" s="30" t="s">
        <v>21</v>
      </c>
      <c r="C178" s="30" t="s">
        <v>405</v>
      </c>
      <c r="D178" s="30" t="s">
        <v>58</v>
      </c>
      <c r="E178" s="450" t="s">
        <v>20</v>
      </c>
      <c r="F178" s="30" t="s">
        <v>404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436</v>
      </c>
      <c r="O178" s="25">
        <v>45042</v>
      </c>
      <c r="P178" s="28" t="s">
        <v>437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30" t="s">
        <v>425</v>
      </c>
      <c r="D179" s="30"/>
      <c r="E179" s="30" t="s">
        <v>88</v>
      </c>
      <c r="F179" s="30" t="s">
        <v>416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426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30" t="s">
        <v>425</v>
      </c>
      <c r="D180" s="30"/>
      <c r="E180" s="30" t="s">
        <v>88</v>
      </c>
      <c r="F180" s="30" t="s">
        <v>417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427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30" t="s">
        <v>425</v>
      </c>
      <c r="D181" s="30"/>
      <c r="E181" s="30" t="s">
        <v>88</v>
      </c>
      <c r="F181" s="30" t="s">
        <v>418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428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30" t="s">
        <v>425</v>
      </c>
      <c r="D182" s="30"/>
      <c r="E182" s="30" t="s">
        <v>88</v>
      </c>
      <c r="F182" s="30" t="s">
        <v>419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429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30" t="s">
        <v>425</v>
      </c>
      <c r="D183" s="30"/>
      <c r="E183" s="30" t="s">
        <v>88</v>
      </c>
      <c r="F183" s="30" t="s">
        <v>420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430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30" t="s">
        <v>73</v>
      </c>
      <c r="D184" s="30"/>
      <c r="E184" s="30" t="s">
        <v>75</v>
      </c>
      <c r="F184" s="30" t="s">
        <v>421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431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30" t="s">
        <v>73</v>
      </c>
      <c r="D185" s="30"/>
      <c r="E185" s="30" t="s">
        <v>75</v>
      </c>
      <c r="F185" s="30" t="s">
        <v>422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432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30" t="s">
        <v>73</v>
      </c>
      <c r="D186" s="30"/>
      <c r="E186" s="30" t="s">
        <v>75</v>
      </c>
      <c r="F186" s="30" t="s">
        <v>423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433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30" t="s">
        <v>73</v>
      </c>
      <c r="D187" s="30"/>
      <c r="E187" s="30" t="s">
        <v>75</v>
      </c>
      <c r="F187" s="30" t="s">
        <v>424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434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30" t="s">
        <v>41</v>
      </c>
      <c r="D188" s="30"/>
      <c r="E188" s="450" t="s">
        <v>20</v>
      </c>
      <c r="F188" s="30" t="s">
        <v>438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448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30" t="s">
        <v>41</v>
      </c>
      <c r="D189" s="30"/>
      <c r="E189" s="450" t="s">
        <v>20</v>
      </c>
      <c r="F189" s="30" t="s">
        <v>439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449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30" t="s">
        <v>41</v>
      </c>
      <c r="D190" s="30"/>
      <c r="E190" s="450" t="s">
        <v>20</v>
      </c>
      <c r="F190" s="30" t="s">
        <v>440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450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412</v>
      </c>
      <c r="D191" s="30" t="s">
        <v>58</v>
      </c>
      <c r="E191" s="450" t="s">
        <v>20</v>
      </c>
      <c r="F191" s="9" t="s">
        <v>441</v>
      </c>
      <c r="G191" s="9" t="s">
        <v>447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451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30" t="s">
        <v>41</v>
      </c>
      <c r="D192" s="30"/>
      <c r="E192" s="30" t="s">
        <v>75</v>
      </c>
      <c r="F192" s="30" t="s">
        <v>442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452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30" t="s">
        <v>41</v>
      </c>
      <c r="D193" s="30"/>
      <c r="E193" s="30" t="s">
        <v>75</v>
      </c>
      <c r="F193" s="30" t="s">
        <v>443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453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30" t="s">
        <v>41</v>
      </c>
      <c r="D194" s="30"/>
      <c r="E194" s="30" t="s">
        <v>75</v>
      </c>
      <c r="F194" s="30" t="s">
        <v>444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454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30" t="s">
        <v>73</v>
      </c>
      <c r="D195" s="30"/>
      <c r="E195" s="30" t="s">
        <v>75</v>
      </c>
      <c r="F195" s="30" t="s">
        <v>445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455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30" t="s">
        <v>32</v>
      </c>
      <c r="D196" s="30" t="s">
        <v>58</v>
      </c>
      <c r="E196" s="450" t="s">
        <v>20</v>
      </c>
      <c r="F196" s="30" t="s">
        <v>446</v>
      </c>
      <c r="G196" s="30" t="s">
        <v>447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456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450" t="s">
        <v>20</v>
      </c>
      <c r="F197" s="30" t="s">
        <v>459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461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450" t="s">
        <v>20</v>
      </c>
      <c r="F198" s="30" t="s">
        <v>460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462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30" t="s">
        <v>73</v>
      </c>
      <c r="D199" s="30"/>
      <c r="E199" s="30" t="s">
        <v>75</v>
      </c>
      <c r="F199" s="30" t="s">
        <v>463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469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30" t="s">
        <v>73</v>
      </c>
      <c r="D200" s="30"/>
      <c r="E200" s="30" t="s">
        <v>75</v>
      </c>
      <c r="F200" s="30" t="s">
        <v>464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470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30" t="s">
        <v>73</v>
      </c>
      <c r="D201" s="30"/>
      <c r="E201" s="30" t="s">
        <v>75</v>
      </c>
      <c r="F201" s="30" t="s">
        <v>465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471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30" t="s">
        <v>73</v>
      </c>
      <c r="D202" s="30"/>
      <c r="E202" s="30" t="s">
        <v>75</v>
      </c>
      <c r="F202" s="30" t="s">
        <v>466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472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30" t="s">
        <v>73</v>
      </c>
      <c r="D203" s="30"/>
      <c r="E203" s="30" t="s">
        <v>75</v>
      </c>
      <c r="F203" s="30" t="s">
        <v>467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473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30" t="s">
        <v>73</v>
      </c>
      <c r="D204" s="30"/>
      <c r="E204" s="30" t="s">
        <v>75</v>
      </c>
      <c r="F204" s="30" t="s">
        <v>468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474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30" t="s">
        <v>73</v>
      </c>
      <c r="D205" s="30"/>
      <c r="E205" s="30" t="s">
        <v>75</v>
      </c>
      <c r="F205" s="30" t="s">
        <v>475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490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30" t="s">
        <v>41</v>
      </c>
      <c r="D206" s="30"/>
      <c r="E206" s="450" t="s">
        <v>20</v>
      </c>
      <c r="F206" s="30" t="s">
        <v>476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491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30" t="s">
        <v>41</v>
      </c>
      <c r="D207" s="30" t="s">
        <v>58</v>
      </c>
      <c r="E207" s="30" t="s">
        <v>75</v>
      </c>
      <c r="F207" s="30" t="s">
        <v>477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492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30" t="s">
        <v>41</v>
      </c>
      <c r="D208" s="30" t="s">
        <v>58</v>
      </c>
      <c r="E208" s="30" t="s">
        <v>75</v>
      </c>
      <c r="F208" s="30" t="s">
        <v>478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492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30" t="s">
        <v>41</v>
      </c>
      <c r="D209" s="30"/>
      <c r="E209" s="30" t="s">
        <v>75</v>
      </c>
      <c r="F209" s="30" t="s">
        <v>479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493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30" t="s">
        <v>41</v>
      </c>
      <c r="D210" s="30"/>
      <c r="E210" s="450" t="s">
        <v>20</v>
      </c>
      <c r="F210" s="30" t="s">
        <v>480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494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30" t="s">
        <v>73</v>
      </c>
      <c r="D211" s="30"/>
      <c r="E211" s="30" t="s">
        <v>75</v>
      </c>
      <c r="F211" s="30" t="s">
        <v>481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495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30" t="s">
        <v>41</v>
      </c>
      <c r="D212" s="30"/>
      <c r="E212" s="450" t="s">
        <v>20</v>
      </c>
      <c r="F212" s="30" t="s">
        <v>482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496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30" t="s">
        <v>41</v>
      </c>
      <c r="D213" s="30"/>
      <c r="E213" s="450" t="s">
        <v>20</v>
      </c>
      <c r="F213" s="30" t="s">
        <v>483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497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30" t="s">
        <v>41</v>
      </c>
      <c r="D214" s="30"/>
      <c r="E214" s="30" t="s">
        <v>75</v>
      </c>
      <c r="F214" s="30" t="s">
        <v>484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498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30" t="s">
        <v>41</v>
      </c>
      <c r="D215" s="30"/>
      <c r="E215" s="450" t="s">
        <v>20</v>
      </c>
      <c r="F215" s="30" t="s">
        <v>485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499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30" t="s">
        <v>41</v>
      </c>
      <c r="D216" s="30" t="s">
        <v>58</v>
      </c>
      <c r="E216" s="450" t="s">
        <v>20</v>
      </c>
      <c r="F216" s="30" t="s">
        <v>488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502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30" t="s">
        <v>41</v>
      </c>
      <c r="D217" s="30" t="s">
        <v>58</v>
      </c>
      <c r="E217" s="450" t="s">
        <v>20</v>
      </c>
      <c r="F217" s="30" t="s">
        <v>489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503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30" t="s">
        <v>41</v>
      </c>
      <c r="D218" s="30"/>
      <c r="E218" s="450" t="s">
        <v>20</v>
      </c>
      <c r="F218" s="30" t="s">
        <v>486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500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30" t="s">
        <v>41</v>
      </c>
      <c r="D219" s="30"/>
      <c r="E219" s="450" t="s">
        <v>20</v>
      </c>
      <c r="F219" s="30" t="s">
        <v>487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501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30" t="s">
        <v>41</v>
      </c>
      <c r="D220" s="30"/>
      <c r="E220" s="450" t="s">
        <v>20</v>
      </c>
      <c r="F220" s="30" t="s">
        <v>504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521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30" t="s">
        <v>174</v>
      </c>
      <c r="D221" s="30" t="s">
        <v>58</v>
      </c>
      <c r="E221" s="30" t="s">
        <v>88</v>
      </c>
      <c r="F221" s="30" t="s">
        <v>505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518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30" t="s">
        <v>405</v>
      </c>
      <c r="D222" s="30" t="s">
        <v>58</v>
      </c>
      <c r="E222" s="30" t="s">
        <v>88</v>
      </c>
      <c r="F222" s="30" t="s">
        <v>506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519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556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529</v>
      </c>
      <c r="C223" s="30" t="s">
        <v>515</v>
      </c>
      <c r="D223" s="30" t="s">
        <v>58</v>
      </c>
      <c r="E223" s="30" t="s">
        <v>88</v>
      </c>
      <c r="F223" s="30" t="s">
        <v>507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520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30" t="s">
        <v>412</v>
      </c>
      <c r="D224" s="30" t="s">
        <v>58</v>
      </c>
      <c r="E224" s="30" t="s">
        <v>88</v>
      </c>
      <c r="F224" s="30" t="s">
        <v>508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522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30" t="s">
        <v>516</v>
      </c>
      <c r="D225" s="30" t="s">
        <v>58</v>
      </c>
      <c r="E225" s="30" t="s">
        <v>88</v>
      </c>
      <c r="F225" s="30" t="s">
        <v>509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523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30" t="s">
        <v>517</v>
      </c>
      <c r="D226" s="30" t="s">
        <v>58</v>
      </c>
      <c r="E226" s="30" t="s">
        <v>88</v>
      </c>
      <c r="F226" s="30" t="s">
        <v>510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524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555</v>
      </c>
      <c r="V226" s="30"/>
    </row>
    <row r="227" spans="1:22" ht="62.4" x14ac:dyDescent="0.3">
      <c r="A227" s="30">
        <v>223</v>
      </c>
      <c r="B227" s="30" t="s">
        <v>184</v>
      </c>
      <c r="C227" s="30" t="s">
        <v>73</v>
      </c>
      <c r="D227" s="30"/>
      <c r="E227" s="30" t="s">
        <v>75</v>
      </c>
      <c r="F227" s="30" t="s">
        <v>511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525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30" t="s">
        <v>41</v>
      </c>
      <c r="D228" s="30" t="s">
        <v>58</v>
      </c>
      <c r="E228" s="450" t="s">
        <v>20</v>
      </c>
      <c r="F228" s="30" t="s">
        <v>512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526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30" t="s">
        <v>178</v>
      </c>
      <c r="D229" s="30" t="s">
        <v>58</v>
      </c>
      <c r="E229" s="30" t="s">
        <v>88</v>
      </c>
      <c r="F229" s="30" t="s">
        <v>513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527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30" t="s">
        <v>405</v>
      </c>
      <c r="D230" s="30" t="s">
        <v>58</v>
      </c>
      <c r="E230" s="34" t="s">
        <v>88</v>
      </c>
      <c r="F230" s="34" t="s">
        <v>514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528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34" t="s">
        <v>73</v>
      </c>
      <c r="D231" s="34"/>
      <c r="E231" s="34" t="s">
        <v>75</v>
      </c>
      <c r="F231" s="34" t="s">
        <v>530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536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34" t="s">
        <v>41</v>
      </c>
      <c r="D232" s="34"/>
      <c r="E232" s="450" t="s">
        <v>20</v>
      </c>
      <c r="F232" s="34" t="s">
        <v>531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535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34" t="s">
        <v>41</v>
      </c>
      <c r="D233" s="34"/>
      <c r="E233" s="450" t="s">
        <v>20</v>
      </c>
      <c r="F233" s="34" t="s">
        <v>532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537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34" t="s">
        <v>41</v>
      </c>
      <c r="D234" s="34"/>
      <c r="E234" s="450" t="s">
        <v>20</v>
      </c>
      <c r="F234" s="34" t="s">
        <v>533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538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34" t="s">
        <v>32</v>
      </c>
      <c r="D235" s="34" t="s">
        <v>58</v>
      </c>
      <c r="E235" s="450" t="s">
        <v>20</v>
      </c>
      <c r="F235" s="34" t="s">
        <v>534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539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541</v>
      </c>
      <c r="D236" s="38"/>
      <c r="E236" s="38" t="s">
        <v>75</v>
      </c>
      <c r="F236" s="38" t="s">
        <v>543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544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412</v>
      </c>
      <c r="D237" s="38" t="s">
        <v>58</v>
      </c>
      <c r="E237" s="450" t="s">
        <v>20</v>
      </c>
      <c r="F237" s="61" t="s">
        <v>545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546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450" t="s">
        <v>20</v>
      </c>
      <c r="F238" s="44" t="s">
        <v>547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548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450" t="s">
        <v>20</v>
      </c>
      <c r="F239" s="44" t="s">
        <v>549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550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450" t="s">
        <v>20</v>
      </c>
      <c r="F240" s="44" t="s">
        <v>551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552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516</v>
      </c>
      <c r="D241" s="38" t="s">
        <v>58</v>
      </c>
      <c r="E241" s="38" t="s">
        <v>88</v>
      </c>
      <c r="F241" s="41" t="s">
        <v>553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554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555</v>
      </c>
      <c r="V241" s="38"/>
    </row>
    <row r="242" spans="1:22" ht="62.4" x14ac:dyDescent="0.3">
      <c r="A242" s="38">
        <v>238</v>
      </c>
      <c r="B242" s="38" t="s">
        <v>40</v>
      </c>
      <c r="C242" s="44" t="s">
        <v>541</v>
      </c>
      <c r="D242" s="38"/>
      <c r="E242" s="38" t="s">
        <v>75</v>
      </c>
      <c r="F242" s="44" t="s">
        <v>540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542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39" t="s">
        <v>517</v>
      </c>
      <c r="D243" s="39"/>
      <c r="E243" s="39" t="s">
        <v>88</v>
      </c>
      <c r="F243" s="39" t="s">
        <v>510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557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600</v>
      </c>
      <c r="V243" s="39"/>
    </row>
    <row r="244" spans="1:22" ht="62.4" x14ac:dyDescent="0.3">
      <c r="A244" s="39">
        <v>240</v>
      </c>
      <c r="B244" s="39" t="s">
        <v>40</v>
      </c>
      <c r="C244" s="39" t="s">
        <v>41</v>
      </c>
      <c r="D244" s="39"/>
      <c r="E244" s="450" t="s">
        <v>20</v>
      </c>
      <c r="F244" s="39" t="s">
        <v>558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559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39" t="s">
        <v>41</v>
      </c>
      <c r="D245" s="39"/>
      <c r="E245" s="450" t="s">
        <v>20</v>
      </c>
      <c r="F245" s="39" t="s">
        <v>560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562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39" t="s">
        <v>41</v>
      </c>
      <c r="D246" s="39"/>
      <c r="E246" s="450" t="s">
        <v>20</v>
      </c>
      <c r="F246" s="39" t="s">
        <v>561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563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39" t="s">
        <v>173</v>
      </c>
      <c r="D247" s="83" t="s">
        <v>58</v>
      </c>
      <c r="E247" s="54" t="s">
        <v>88</v>
      </c>
      <c r="F247" s="39" t="s">
        <v>564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565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574</v>
      </c>
      <c r="V247" s="39"/>
    </row>
    <row r="248" spans="1:22" ht="78" x14ac:dyDescent="0.3">
      <c r="A248" s="39">
        <v>244</v>
      </c>
      <c r="B248" s="54" t="s">
        <v>21</v>
      </c>
      <c r="C248" s="39" t="s">
        <v>180</v>
      </c>
      <c r="D248" s="83" t="s">
        <v>58</v>
      </c>
      <c r="E248" s="54" t="s">
        <v>88</v>
      </c>
      <c r="F248" s="39" t="s">
        <v>566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567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568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569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4" t="s">
        <v>177</v>
      </c>
      <c r="D250" s="83" t="s">
        <v>58</v>
      </c>
      <c r="E250" s="54" t="s">
        <v>88</v>
      </c>
      <c r="F250" s="54" t="s">
        <v>570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572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4" t="s">
        <v>32</v>
      </c>
      <c r="D251" s="83" t="s">
        <v>58</v>
      </c>
      <c r="E251" s="54" t="s">
        <v>88</v>
      </c>
      <c r="F251" s="54" t="s">
        <v>571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573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450" t="s">
        <v>20</v>
      </c>
      <c r="F252" s="44" t="s">
        <v>575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576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450" t="s">
        <v>20</v>
      </c>
      <c r="F253" s="64" t="s">
        <v>577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578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579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580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581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582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583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585</v>
      </c>
      <c r="O256" s="60">
        <v>45191</v>
      </c>
      <c r="P256" s="66" t="s">
        <v>584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450" t="s">
        <v>20</v>
      </c>
      <c r="F257" s="63" t="s">
        <v>586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587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450" t="s">
        <v>20</v>
      </c>
      <c r="F258" s="63" t="s">
        <v>588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589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450" t="s">
        <v>20</v>
      </c>
      <c r="F259" s="67" t="s">
        <v>590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591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450" t="s">
        <v>20</v>
      </c>
      <c r="F260" s="44" t="s">
        <v>592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593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517</v>
      </c>
      <c r="D261" s="70"/>
      <c r="E261" s="70" t="s">
        <v>88</v>
      </c>
      <c r="F261" s="44" t="s">
        <v>594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595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596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597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450" t="s">
        <v>20</v>
      </c>
      <c r="F263" s="44" t="s">
        <v>598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599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450" t="s">
        <v>20</v>
      </c>
      <c r="F264" s="72" t="s">
        <v>601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602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603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604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605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606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605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607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77" t="s">
        <v>41</v>
      </c>
      <c r="D268" s="77"/>
      <c r="E268" s="450" t="s">
        <v>20</v>
      </c>
      <c r="F268" s="44" t="s">
        <v>608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610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78" t="s">
        <v>41</v>
      </c>
      <c r="D269" s="77"/>
      <c r="E269" s="450" t="s">
        <v>20</v>
      </c>
      <c r="F269" s="44" t="s">
        <v>560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611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78" t="s">
        <v>41</v>
      </c>
      <c r="D270" s="77"/>
      <c r="E270" s="450" t="s">
        <v>20</v>
      </c>
      <c r="F270" s="44" t="s">
        <v>609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612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80" t="s">
        <v>41</v>
      </c>
      <c r="D271" s="77"/>
      <c r="E271" s="450" t="s">
        <v>20</v>
      </c>
      <c r="F271" s="44" t="s">
        <v>613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615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80" t="s">
        <v>41</v>
      </c>
      <c r="D272" s="77"/>
      <c r="E272" s="450" t="s">
        <v>20</v>
      </c>
      <c r="F272" s="44" t="s">
        <v>614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616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617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618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619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620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621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622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623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624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83" t="s">
        <v>41</v>
      </c>
      <c r="D277" s="80"/>
      <c r="E277" s="450" t="s">
        <v>20</v>
      </c>
      <c r="F277" s="44" t="s">
        <v>625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626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627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629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628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630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86" t="s">
        <v>41</v>
      </c>
      <c r="D280" s="86"/>
      <c r="E280" s="450" t="s">
        <v>20</v>
      </c>
      <c r="F280" s="41" t="s">
        <v>631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632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633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634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635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636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637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638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639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640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641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642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643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644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645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647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648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646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647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648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649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650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651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652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517</v>
      </c>
      <c r="D291" s="80"/>
      <c r="E291" s="91" t="s">
        <v>88</v>
      </c>
      <c r="F291" s="44" t="s">
        <v>653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655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517</v>
      </c>
      <c r="D292" s="91"/>
      <c r="E292" s="91" t="s">
        <v>88</v>
      </c>
      <c r="F292" s="44" t="s">
        <v>654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656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517</v>
      </c>
      <c r="D293" s="91"/>
      <c r="E293" s="91" t="s">
        <v>88</v>
      </c>
      <c r="F293" s="41" t="s">
        <v>657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658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517</v>
      </c>
      <c r="D294" s="91"/>
      <c r="E294" s="91" t="s">
        <v>88</v>
      </c>
      <c r="F294" s="44" t="s">
        <v>659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660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517</v>
      </c>
      <c r="D295" s="91"/>
      <c r="E295" s="91" t="s">
        <v>88</v>
      </c>
      <c r="F295" s="41" t="s">
        <v>661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662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663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665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664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666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667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670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668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671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669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672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673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675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674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676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677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680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678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681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679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682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517</v>
      </c>
      <c r="D306" s="91"/>
      <c r="E306" s="92" t="s">
        <v>88</v>
      </c>
      <c r="F306" s="44" t="s">
        <v>683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686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517</v>
      </c>
      <c r="D307" s="91"/>
      <c r="E307" s="92" t="s">
        <v>88</v>
      </c>
      <c r="F307" s="44" t="s">
        <v>684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687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517</v>
      </c>
      <c r="D308" s="91"/>
      <c r="E308" s="92" t="s">
        <v>88</v>
      </c>
      <c r="F308" s="44" t="s">
        <v>685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688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689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690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450" t="s">
        <v>20</v>
      </c>
      <c r="F310" s="44" t="s">
        <v>691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693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450" t="s">
        <v>20</v>
      </c>
      <c r="F311" s="44" t="s">
        <v>692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694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689</v>
      </c>
      <c r="D312" s="94"/>
      <c r="E312" s="94" t="s">
        <v>75</v>
      </c>
      <c r="F312" s="99" t="s">
        <v>695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696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689</v>
      </c>
      <c r="D313" s="94"/>
      <c r="E313" s="94" t="s">
        <v>75</v>
      </c>
      <c r="F313" s="94" t="s">
        <v>697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698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699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701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700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702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703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704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705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706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707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708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709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710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712</v>
      </c>
      <c r="D320" s="102"/>
      <c r="E320" s="102" t="s">
        <v>88</v>
      </c>
      <c r="F320" s="44" t="s">
        <v>711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713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412</v>
      </c>
      <c r="D321" s="102"/>
      <c r="E321" s="102" t="s">
        <v>88</v>
      </c>
      <c r="F321" s="41" t="s">
        <v>714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715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716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717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718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719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720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721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722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723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724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725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726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727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732</v>
      </c>
      <c r="D328" s="102"/>
      <c r="E328" s="103" t="s">
        <v>75</v>
      </c>
      <c r="F328" s="44" t="s">
        <v>728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735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729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736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733</v>
      </c>
      <c r="D330" s="103"/>
      <c r="E330" s="103" t="s">
        <v>75</v>
      </c>
      <c r="F330" s="44" t="s">
        <v>730</v>
      </c>
      <c r="G330" s="103" t="s">
        <v>737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738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734</v>
      </c>
      <c r="D331" s="103"/>
      <c r="E331" s="103" t="s">
        <v>75</v>
      </c>
      <c r="F331" s="44" t="s">
        <v>731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739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740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741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742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747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743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747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450" t="s">
        <v>20</v>
      </c>
      <c r="F335" s="44" t="s">
        <v>744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747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745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747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746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747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748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749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750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753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751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754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752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755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756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757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760</v>
      </c>
      <c r="D343" s="113" t="s">
        <v>58</v>
      </c>
      <c r="E343" s="113" t="s">
        <v>758</v>
      </c>
      <c r="F343" s="41" t="s">
        <v>759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761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762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769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763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770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764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771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765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772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766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773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767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774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768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775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776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777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450" t="s">
        <v>20</v>
      </c>
      <c r="F352" s="44" t="s">
        <v>778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779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780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781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782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783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784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786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785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787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788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790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789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791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792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793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734</v>
      </c>
      <c r="D360" s="117" t="s">
        <v>58</v>
      </c>
      <c r="E360" s="117" t="s">
        <v>75</v>
      </c>
      <c r="F360" s="44" t="s">
        <v>794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796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734</v>
      </c>
      <c r="D361" s="117" t="s">
        <v>58</v>
      </c>
      <c r="E361" s="117" t="s">
        <v>75</v>
      </c>
      <c r="F361" s="44" t="s">
        <v>795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796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517</v>
      </c>
      <c r="D362" s="117"/>
      <c r="E362" s="120" t="s">
        <v>75</v>
      </c>
      <c r="F362" s="41" t="s">
        <v>797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798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758</v>
      </c>
      <c r="F363" s="44" t="s">
        <v>799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800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804</v>
      </c>
      <c r="D364" s="120" t="s">
        <v>58</v>
      </c>
      <c r="E364" s="120" t="s">
        <v>75</v>
      </c>
      <c r="F364" s="44" t="s">
        <v>801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803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804</v>
      </c>
      <c r="D365" s="120" t="s">
        <v>58</v>
      </c>
      <c r="E365" s="120" t="s">
        <v>75</v>
      </c>
      <c r="F365" s="44" t="s">
        <v>802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803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120" t="s">
        <v>405</v>
      </c>
      <c r="D366" s="120" t="s">
        <v>58</v>
      </c>
      <c r="E366" s="120" t="s">
        <v>75</v>
      </c>
      <c r="F366" s="44" t="s">
        <v>806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805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807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808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809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808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810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811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812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813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814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815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816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820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817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820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818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820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819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820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821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822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823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825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824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825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826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827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828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829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830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831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832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833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834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835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836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838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837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838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839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840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841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842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843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844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845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846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847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850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848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851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849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852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853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854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855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857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856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857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858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860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859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860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861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862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807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808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863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864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405</v>
      </c>
      <c r="D401" s="125" t="s">
        <v>58</v>
      </c>
      <c r="E401" s="125" t="s">
        <v>75</v>
      </c>
      <c r="F401" s="44" t="s">
        <v>865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871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405</v>
      </c>
      <c r="D402" s="125" t="s">
        <v>58</v>
      </c>
      <c r="E402" s="125" t="s">
        <v>75</v>
      </c>
      <c r="F402" s="44" t="s">
        <v>866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871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405</v>
      </c>
      <c r="D403" s="125" t="s">
        <v>58</v>
      </c>
      <c r="E403" s="125" t="s">
        <v>75</v>
      </c>
      <c r="F403" s="44" t="s">
        <v>867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871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405</v>
      </c>
      <c r="D404" s="125" t="s">
        <v>58</v>
      </c>
      <c r="E404" s="125" t="s">
        <v>75</v>
      </c>
      <c r="F404" s="44" t="s">
        <v>868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871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405</v>
      </c>
      <c r="D405" s="125" t="s">
        <v>58</v>
      </c>
      <c r="E405" s="125" t="s">
        <v>75</v>
      </c>
      <c r="F405" s="44" t="s">
        <v>869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871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405</v>
      </c>
      <c r="D406" s="125" t="s">
        <v>58</v>
      </c>
      <c r="E406" s="125" t="s">
        <v>75</v>
      </c>
      <c r="F406" s="44" t="s">
        <v>870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871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873</v>
      </c>
      <c r="D407" s="127" t="s">
        <v>58</v>
      </c>
      <c r="E407" s="127" t="s">
        <v>75</v>
      </c>
      <c r="F407" s="41" t="s">
        <v>872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874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875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877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876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878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884</v>
      </c>
      <c r="D410" s="129"/>
      <c r="E410" s="129" t="s">
        <v>88</v>
      </c>
      <c r="F410" s="44" t="s">
        <v>879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885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884</v>
      </c>
      <c r="D411" s="129"/>
      <c r="E411" s="129" t="s">
        <v>88</v>
      </c>
      <c r="F411" s="44" t="s">
        <v>880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886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884</v>
      </c>
      <c r="D412" s="129"/>
      <c r="E412" s="129" t="s">
        <v>88</v>
      </c>
      <c r="F412" s="44" t="s">
        <v>881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887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884</v>
      </c>
      <c r="D413" s="129"/>
      <c r="E413" s="129" t="s">
        <v>88</v>
      </c>
      <c r="F413" s="44" t="s">
        <v>882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888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884</v>
      </c>
      <c r="D414" s="129"/>
      <c r="E414" s="129" t="s">
        <v>88</v>
      </c>
      <c r="F414" s="44" t="s">
        <v>883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889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890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895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893</v>
      </c>
      <c r="D416" s="129" t="s">
        <v>58</v>
      </c>
      <c r="E416" s="129" t="s">
        <v>88</v>
      </c>
      <c r="F416" s="44" t="s">
        <v>891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896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894</v>
      </c>
      <c r="D417" s="129" t="s">
        <v>58</v>
      </c>
      <c r="E417" s="129" t="s">
        <v>75</v>
      </c>
      <c r="F417" s="44" t="s">
        <v>892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897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898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899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884</v>
      </c>
      <c r="D419" s="132"/>
      <c r="E419" s="132" t="s">
        <v>88</v>
      </c>
      <c r="F419" s="44" t="s">
        <v>900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904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884</v>
      </c>
      <c r="D420" s="132"/>
      <c r="E420" s="132" t="s">
        <v>88</v>
      </c>
      <c r="F420" s="44" t="s">
        <v>901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905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884</v>
      </c>
      <c r="D421" s="132"/>
      <c r="E421" s="132" t="s">
        <v>88</v>
      </c>
      <c r="F421" s="44" t="s">
        <v>902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906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884</v>
      </c>
      <c r="D422" s="132"/>
      <c r="E422" s="132" t="s">
        <v>88</v>
      </c>
      <c r="F422" s="44" t="s">
        <v>903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907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910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911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909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912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555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908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913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517</v>
      </c>
      <c r="D426" s="132"/>
      <c r="E426" s="137" t="s">
        <v>75</v>
      </c>
      <c r="F426" s="44" t="s">
        <v>914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915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916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932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917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933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918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934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919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935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920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936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921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937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922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938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923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939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924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940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925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941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926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942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927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943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928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944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929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945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930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946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931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947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450" t="s">
        <v>20</v>
      </c>
      <c r="F443" s="44" t="s">
        <v>948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951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450" t="s">
        <v>20</v>
      </c>
      <c r="F444" s="44" t="s">
        <v>949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952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450" t="s">
        <v>20</v>
      </c>
      <c r="F445" s="44" t="s">
        <v>950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953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450" t="s">
        <v>20</v>
      </c>
      <c r="F446" s="44" t="s">
        <v>954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959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450" t="s">
        <v>20</v>
      </c>
      <c r="F447" s="44" t="s">
        <v>955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960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450" t="s">
        <v>20</v>
      </c>
      <c r="F448" s="44" t="s">
        <v>956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961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957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962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958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963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450" t="s">
        <v>20</v>
      </c>
      <c r="F451" s="44" t="s">
        <v>964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966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450" t="s">
        <v>20</v>
      </c>
      <c r="F452" s="44" t="s">
        <v>965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967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969</v>
      </c>
      <c r="D453" s="132"/>
      <c r="E453" s="144" t="s">
        <v>75</v>
      </c>
      <c r="F453" s="44" t="s">
        <v>968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970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884</v>
      </c>
      <c r="D454" s="132"/>
      <c r="E454" s="146" t="s">
        <v>88</v>
      </c>
      <c r="F454" s="44" t="s">
        <v>972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973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884</v>
      </c>
      <c r="D455" s="132"/>
      <c r="E455" s="146" t="s">
        <v>88</v>
      </c>
      <c r="F455" s="44" t="s">
        <v>971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974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975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977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517</v>
      </c>
      <c r="D457" s="132"/>
      <c r="E457" s="149" t="s">
        <v>75</v>
      </c>
      <c r="F457" s="44" t="s">
        <v>976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978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979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980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981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985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982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986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983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987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984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988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991</v>
      </c>
      <c r="D463" s="154" t="s">
        <v>58</v>
      </c>
      <c r="E463" s="154" t="s">
        <v>75</v>
      </c>
      <c r="F463" s="44" t="s">
        <v>989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990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992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994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993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995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804</v>
      </c>
      <c r="D466" s="132"/>
      <c r="E466" s="160" t="s">
        <v>75</v>
      </c>
      <c r="F466" s="44" t="s">
        <v>996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1003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997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1004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998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1005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999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1006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1000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1007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894</v>
      </c>
      <c r="D471" s="132"/>
      <c r="E471" s="160" t="s">
        <v>75</v>
      </c>
      <c r="F471" s="44" t="s">
        <v>1001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1008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1002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1009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450" t="s">
        <v>20</v>
      </c>
      <c r="F473" s="44" t="s">
        <v>1010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1013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450" t="s">
        <v>20</v>
      </c>
      <c r="F474" s="44" t="s">
        <v>1011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1014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450" t="s">
        <v>20</v>
      </c>
      <c r="F475" s="44" t="s">
        <v>1012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1015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1016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1018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1017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1019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1020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1022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515</v>
      </c>
      <c r="D479" s="166" t="s">
        <v>58</v>
      </c>
      <c r="E479" s="166" t="s">
        <v>88</v>
      </c>
      <c r="F479" s="44" t="s">
        <v>1021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1023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884</v>
      </c>
      <c r="D480" s="132"/>
      <c r="E480" s="168" t="s">
        <v>88</v>
      </c>
      <c r="F480" s="44" t="s">
        <v>1026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1024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884</v>
      </c>
      <c r="D481" s="132"/>
      <c r="E481" s="168" t="s">
        <v>88</v>
      </c>
      <c r="F481" s="44" t="s">
        <v>1027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1025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884</v>
      </c>
      <c r="D482" s="132"/>
      <c r="E482" s="168" t="s">
        <v>88</v>
      </c>
      <c r="F482" s="44" t="s">
        <v>1029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1028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884</v>
      </c>
      <c r="D483" s="132"/>
      <c r="E483" s="168" t="s">
        <v>88</v>
      </c>
      <c r="F483" s="44" t="s">
        <v>1031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1030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1032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1038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1033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1038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884</v>
      </c>
      <c r="D486" s="132"/>
      <c r="E486" s="171" t="s">
        <v>88</v>
      </c>
      <c r="F486" s="44" t="s">
        <v>1034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1039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884</v>
      </c>
      <c r="D487" s="132"/>
      <c r="E487" s="171" t="s">
        <v>88</v>
      </c>
      <c r="F487" s="44" t="s">
        <v>1035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1040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884</v>
      </c>
      <c r="D488" s="132"/>
      <c r="E488" s="171" t="s">
        <v>88</v>
      </c>
      <c r="F488" s="44" t="s">
        <v>1036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1041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884</v>
      </c>
      <c r="D489" s="132"/>
      <c r="E489" s="171" t="s">
        <v>88</v>
      </c>
      <c r="F489" s="44" t="s">
        <v>1037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1042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908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1043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853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1044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1045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1049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733</v>
      </c>
      <c r="D493" s="132"/>
      <c r="E493" s="173" t="s">
        <v>75</v>
      </c>
      <c r="F493" s="44" t="s">
        <v>1046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1050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1047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1051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1048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1052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1053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1056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1054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1057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405</v>
      </c>
      <c r="D498" s="132"/>
      <c r="E498" s="175" t="s">
        <v>75</v>
      </c>
      <c r="F498" s="44" t="s">
        <v>1055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1058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412</v>
      </c>
      <c r="D499" s="132"/>
      <c r="E499" s="177" t="s">
        <v>88</v>
      </c>
      <c r="F499" s="44" t="s">
        <v>1059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1060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1061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1062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1172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1064</v>
      </c>
      <c r="D501" s="132"/>
      <c r="E501" s="180" t="s">
        <v>75</v>
      </c>
      <c r="F501" s="44" t="s">
        <v>1063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1065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1068</v>
      </c>
      <c r="D502" s="132"/>
      <c r="E502" s="181" t="s">
        <v>75</v>
      </c>
      <c r="F502" s="44" t="s">
        <v>1066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1070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1069</v>
      </c>
      <c r="D503" s="132"/>
      <c r="E503" s="181" t="s">
        <v>75</v>
      </c>
      <c r="F503" s="44" t="s">
        <v>1067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1071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1072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1075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1073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1076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1074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1077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1078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1083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1079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1084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1080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1085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1081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1086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1082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1087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1088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1093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1089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1094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1090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1095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1091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1096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1092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1097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1098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1099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1100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1106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1101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1107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1102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1108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1103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1109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1104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1110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1105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1111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450" t="s">
        <v>20</v>
      </c>
      <c r="F524" s="44" t="s">
        <v>1112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1118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450" t="s">
        <v>20</v>
      </c>
      <c r="F525" s="44" t="s">
        <v>1113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1119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450" t="s">
        <v>20</v>
      </c>
      <c r="F526" s="44" t="s">
        <v>1114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1120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450" t="s">
        <v>20</v>
      </c>
      <c r="F527" s="44" t="s">
        <v>1115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1121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1117</v>
      </c>
      <c r="D528" s="132"/>
      <c r="E528" s="188" t="s">
        <v>75</v>
      </c>
      <c r="F528" s="44" t="s">
        <v>1116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1122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908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1125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450" t="s">
        <v>20</v>
      </c>
      <c r="F530" s="44" t="s">
        <v>1124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1126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450" t="s">
        <v>20</v>
      </c>
      <c r="F531" s="44" t="s">
        <v>1123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1127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516</v>
      </c>
      <c r="D532" s="132"/>
      <c r="E532" s="188" t="s">
        <v>75</v>
      </c>
      <c r="F532" s="44" t="s">
        <v>1128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1129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1130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1131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1133</v>
      </c>
      <c r="D534" s="132"/>
      <c r="E534" s="194" t="s">
        <v>75</v>
      </c>
      <c r="F534" s="44" t="s">
        <v>1132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1134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1136</v>
      </c>
      <c r="D535" s="132"/>
      <c r="E535" s="195" t="s">
        <v>75</v>
      </c>
      <c r="F535" s="44" t="s">
        <v>1135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1137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541</v>
      </c>
      <c r="D536" s="132"/>
      <c r="E536" s="197" t="s">
        <v>75</v>
      </c>
      <c r="F536" s="44" t="s">
        <v>1138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1144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541</v>
      </c>
      <c r="D537" s="132"/>
      <c r="E537" s="197" t="s">
        <v>75</v>
      </c>
      <c r="F537" s="44" t="s">
        <v>1139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1145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1142</v>
      </c>
      <c r="D538" s="132"/>
      <c r="E538" s="197" t="s">
        <v>75</v>
      </c>
      <c r="F538" s="44" t="s">
        <v>1140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1146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1143</v>
      </c>
      <c r="D539" s="132"/>
      <c r="E539" s="197" t="s">
        <v>75</v>
      </c>
      <c r="F539" s="44" t="s">
        <v>1141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1147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1150</v>
      </c>
      <c r="C540" s="44" t="s">
        <v>1152</v>
      </c>
      <c r="D540" s="132"/>
      <c r="E540" s="197" t="s">
        <v>75</v>
      </c>
      <c r="F540" s="44" t="s">
        <v>1148</v>
      </c>
      <c r="G540" s="132" t="s">
        <v>1149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1151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450" t="s">
        <v>20</v>
      </c>
      <c r="F541" s="44" t="s">
        <v>1153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1156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1155</v>
      </c>
      <c r="D542" s="132"/>
      <c r="E542" s="199" t="s">
        <v>75</v>
      </c>
      <c r="F542" s="44" t="s">
        <v>1154</v>
      </c>
      <c r="G542" s="132" t="s">
        <v>1158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1157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1159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1160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1069</v>
      </c>
      <c r="D544" s="132"/>
      <c r="E544" s="203" t="s">
        <v>75</v>
      </c>
      <c r="F544" s="44" t="s">
        <v>1067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1161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1163</v>
      </c>
      <c r="D545" s="132"/>
      <c r="E545" s="204" t="s">
        <v>75</v>
      </c>
      <c r="F545" s="208" t="s">
        <v>1162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1164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1168</v>
      </c>
      <c r="D546" s="206" t="s">
        <v>58</v>
      </c>
      <c r="E546" s="206" t="s">
        <v>75</v>
      </c>
      <c r="F546" s="44" t="s">
        <v>1165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1169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884</v>
      </c>
      <c r="D547" s="132"/>
      <c r="E547" s="206" t="s">
        <v>20</v>
      </c>
      <c r="F547" s="44" t="s">
        <v>1166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1170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1167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1171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20</v>
      </c>
      <c r="F549" s="44" t="s">
        <v>1173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1174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1178</v>
      </c>
      <c r="D550" s="216" t="s">
        <v>58</v>
      </c>
      <c r="E550" s="211" t="s">
        <v>75</v>
      </c>
      <c r="F550" s="96" t="s">
        <v>1175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1176</v>
      </c>
      <c r="O550" s="133">
        <v>45407</v>
      </c>
      <c r="P550" s="213" t="s">
        <v>1177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884</v>
      </c>
      <c r="D551" s="132"/>
      <c r="E551" s="212" t="s">
        <v>20</v>
      </c>
      <c r="F551" s="44" t="s">
        <v>1179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1180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1181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1184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20</v>
      </c>
      <c r="F553" s="44" t="s">
        <v>1182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1185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884</v>
      </c>
      <c r="D554" s="132"/>
      <c r="E554" s="214" t="s">
        <v>20</v>
      </c>
      <c r="F554" s="44" t="s">
        <v>1183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1186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412</v>
      </c>
      <c r="D555" s="132"/>
      <c r="E555" s="216" t="s">
        <v>75</v>
      </c>
      <c r="F555" s="44" t="s">
        <v>1187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1188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884</v>
      </c>
      <c r="D556" s="132"/>
      <c r="E556" s="217" t="s">
        <v>20</v>
      </c>
      <c r="F556" s="44" t="s">
        <v>1189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1190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1191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1193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1192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1194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894</v>
      </c>
      <c r="D559" s="132"/>
      <c r="E559" s="221" t="s">
        <v>75</v>
      </c>
      <c r="F559" s="225" t="s">
        <v>1001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1197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1196</v>
      </c>
      <c r="D560" s="132"/>
      <c r="E560" s="221" t="s">
        <v>75</v>
      </c>
      <c r="F560" s="225" t="s">
        <v>1195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1198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1153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1203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541</v>
      </c>
      <c r="D562" s="132"/>
      <c r="E562" s="223" t="s">
        <v>75</v>
      </c>
      <c r="F562" s="44" t="s">
        <v>1199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1204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541</v>
      </c>
      <c r="D563" s="132"/>
      <c r="E563" s="226" t="s">
        <v>75</v>
      </c>
      <c r="F563" s="44" t="s">
        <v>1200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1205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20</v>
      </c>
      <c r="F564" s="44" t="s">
        <v>1201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1206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884</v>
      </c>
      <c r="D565" s="132"/>
      <c r="E565" s="223" t="s">
        <v>20</v>
      </c>
      <c r="F565" s="44" t="s">
        <v>1202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1207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1209</v>
      </c>
      <c r="D566" s="132"/>
      <c r="E566" s="223" t="s">
        <v>75</v>
      </c>
      <c r="F566" s="225" t="s">
        <v>1208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1210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1143</v>
      </c>
      <c r="D567" s="132"/>
      <c r="E567" s="228" t="s">
        <v>75</v>
      </c>
      <c r="F567" s="225" t="s">
        <v>1141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1211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1212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1213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908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1214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908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1215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1217</v>
      </c>
      <c r="D571" s="132"/>
      <c r="E571" s="233" t="s">
        <v>75</v>
      </c>
      <c r="F571" s="236" t="s">
        <v>1216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1218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1219</v>
      </c>
      <c r="D572" s="250" t="s">
        <v>58</v>
      </c>
      <c r="E572" s="234" t="s">
        <v>75</v>
      </c>
      <c r="F572" s="44" t="s">
        <v>1220</v>
      </c>
      <c r="G572" s="132" t="s">
        <v>1223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1224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734</v>
      </c>
      <c r="D573" s="107"/>
      <c r="E573" s="234" t="s">
        <v>75</v>
      </c>
      <c r="F573" s="44" t="s">
        <v>1221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1225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1133</v>
      </c>
      <c r="D574" s="107"/>
      <c r="E574" s="234" t="s">
        <v>75</v>
      </c>
      <c r="F574" s="44" t="s">
        <v>1222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1226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1234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541</v>
      </c>
      <c r="D576" s="132"/>
      <c r="E576" s="237" t="s">
        <v>75</v>
      </c>
      <c r="F576" s="44" t="s">
        <v>1227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1235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20</v>
      </c>
      <c r="F577" s="44" t="s">
        <v>1228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1236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453" t="s">
        <v>20</v>
      </c>
      <c r="F578" s="44" t="s">
        <v>1229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1237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884</v>
      </c>
      <c r="D579" s="132"/>
      <c r="E579" s="453" t="s">
        <v>20</v>
      </c>
      <c r="F579" s="44" t="s">
        <v>1230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1238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453" t="s">
        <v>20</v>
      </c>
      <c r="F580" s="44" t="s">
        <v>1231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1239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1233</v>
      </c>
      <c r="D581" s="132"/>
      <c r="E581" s="453" t="s">
        <v>20</v>
      </c>
      <c r="F581" s="44" t="s">
        <v>1232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1240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1241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1243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1242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1244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1247</v>
      </c>
      <c r="D584" s="132"/>
      <c r="E584" s="242" t="s">
        <v>75</v>
      </c>
      <c r="F584" s="44" t="s">
        <v>1245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1249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1248</v>
      </c>
      <c r="D585" s="132"/>
      <c r="E585" s="242" t="s">
        <v>75</v>
      </c>
      <c r="F585" s="44" t="s">
        <v>1246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1250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1251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1252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1253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1254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412</v>
      </c>
      <c r="D588" s="132"/>
      <c r="E588" s="245" t="s">
        <v>75</v>
      </c>
      <c r="F588" s="225" t="s">
        <v>1255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1257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1256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1258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1259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1260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55" t="s">
        <v>40</v>
      </c>
      <c r="C591" s="456" t="s">
        <v>884</v>
      </c>
      <c r="D591" s="450"/>
      <c r="E591" s="450" t="s">
        <v>20</v>
      </c>
      <c r="F591" s="456" t="s">
        <v>1261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1262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1263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1264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453" t="s">
        <v>20</v>
      </c>
      <c r="F593" s="44" t="s">
        <v>1265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1266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1267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1269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1268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1270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1143</v>
      </c>
      <c r="D596" s="132"/>
      <c r="E596" s="253" t="s">
        <v>75</v>
      </c>
      <c r="F596" s="44" t="s">
        <v>1141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1271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412</v>
      </c>
      <c r="D597" s="132"/>
      <c r="E597" s="254" t="s">
        <v>75</v>
      </c>
      <c r="F597" s="225" t="s">
        <v>1272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1274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908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1275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1273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1276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884</v>
      </c>
      <c r="D600" s="132"/>
      <c r="E600" s="257" t="s">
        <v>20</v>
      </c>
      <c r="F600" s="44" t="s">
        <v>1277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1286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884</v>
      </c>
      <c r="D601" s="132"/>
      <c r="E601" s="257" t="s">
        <v>20</v>
      </c>
      <c r="F601" s="44" t="s">
        <v>1278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1287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1285</v>
      </c>
      <c r="D602" s="132"/>
      <c r="E602" s="257" t="s">
        <v>75</v>
      </c>
      <c r="F602" s="44" t="s">
        <v>1279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1288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884</v>
      </c>
      <c r="D603" s="132"/>
      <c r="E603" s="257" t="s">
        <v>20</v>
      </c>
      <c r="F603" s="44" t="s">
        <v>1280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1289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884</v>
      </c>
      <c r="D604" s="132"/>
      <c r="E604" s="257" t="s">
        <v>20</v>
      </c>
      <c r="F604" s="44" t="s">
        <v>1281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1290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884</v>
      </c>
      <c r="D605" s="132"/>
      <c r="E605" s="257" t="s">
        <v>20</v>
      </c>
      <c r="F605" s="44" t="s">
        <v>1282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1291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20</v>
      </c>
      <c r="F606" s="44" t="s">
        <v>1283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1292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884</v>
      </c>
      <c r="D607" s="132"/>
      <c r="E607" s="257" t="s">
        <v>20</v>
      </c>
      <c r="F607" s="44" t="s">
        <v>1284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1293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1294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1295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412</v>
      </c>
      <c r="D609" s="132"/>
      <c r="E609" s="259" t="s">
        <v>20</v>
      </c>
      <c r="F609" s="225" t="s">
        <v>1296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1297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450">
        <v>604</v>
      </c>
      <c r="B610" s="455" t="s">
        <v>40</v>
      </c>
      <c r="C610" s="456" t="s">
        <v>41</v>
      </c>
      <c r="D610" s="450"/>
      <c r="E610" s="450" t="s">
        <v>20</v>
      </c>
      <c r="F610" s="456" t="s">
        <v>1298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1299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1302</v>
      </c>
      <c r="D611" s="132"/>
      <c r="E611" s="261" t="s">
        <v>75</v>
      </c>
      <c r="F611" s="44" t="s">
        <v>1300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1303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1301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1304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894</v>
      </c>
      <c r="D613" s="132"/>
      <c r="E613" s="264" t="s">
        <v>75</v>
      </c>
      <c r="F613" s="44" t="s">
        <v>1305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1307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1306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1308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1309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1310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884</v>
      </c>
      <c r="D616" s="132"/>
      <c r="E616" s="267" t="s">
        <v>20</v>
      </c>
      <c r="F616" s="44" t="s">
        <v>1311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1315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884</v>
      </c>
      <c r="D617" s="132"/>
      <c r="E617" s="267" t="s">
        <v>20</v>
      </c>
      <c r="F617" s="44" t="s">
        <v>1312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1316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1314</v>
      </c>
      <c r="D618" s="132"/>
      <c r="E618" s="267" t="s">
        <v>75</v>
      </c>
      <c r="F618" s="44" t="s">
        <v>1313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1317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884</v>
      </c>
      <c r="D619" s="132"/>
      <c r="E619" s="269" t="s">
        <v>20</v>
      </c>
      <c r="F619" s="44" t="s">
        <v>1318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1319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1150</v>
      </c>
      <c r="C620" s="44" t="s">
        <v>1322</v>
      </c>
      <c r="D620" s="132"/>
      <c r="E620" s="271" t="s">
        <v>75</v>
      </c>
      <c r="F620" s="44" t="s">
        <v>1320</v>
      </c>
      <c r="G620" s="132" t="s">
        <v>1149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1323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1068</v>
      </c>
      <c r="D621" s="132"/>
      <c r="E621" s="271" t="s">
        <v>75</v>
      </c>
      <c r="F621" s="44" t="s">
        <v>1321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1324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884</v>
      </c>
      <c r="D622" s="132"/>
      <c r="E622" s="273" t="s">
        <v>20</v>
      </c>
      <c r="F622" s="44" t="s">
        <v>1325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1330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884</v>
      </c>
      <c r="D623" s="132"/>
      <c r="E623" s="273" t="s">
        <v>20</v>
      </c>
      <c r="F623" s="44" t="s">
        <v>1326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1331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412</v>
      </c>
      <c r="D624" s="132"/>
      <c r="E624" s="273" t="s">
        <v>20</v>
      </c>
      <c r="F624" s="44" t="s">
        <v>1327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1332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884</v>
      </c>
      <c r="D625" s="132"/>
      <c r="E625" s="273" t="s">
        <v>20</v>
      </c>
      <c r="F625" s="44" t="s">
        <v>1328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1333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884</v>
      </c>
      <c r="D626" s="132"/>
      <c r="E626" s="273" t="s">
        <v>20</v>
      </c>
      <c r="F626" s="44" t="s">
        <v>1329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1334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884</v>
      </c>
      <c r="D627" s="132"/>
      <c r="E627" s="275" t="s">
        <v>20</v>
      </c>
      <c r="F627" s="44" t="s">
        <v>1335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1337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1336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1338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884</v>
      </c>
      <c r="D629" s="132"/>
      <c r="E629" s="277" t="s">
        <v>20</v>
      </c>
      <c r="F629" s="44" t="s">
        <v>1339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1343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884</v>
      </c>
      <c r="D630" s="132"/>
      <c r="E630" s="277" t="s">
        <v>20</v>
      </c>
      <c r="F630" s="44" t="s">
        <v>1340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1344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20</v>
      </c>
      <c r="F631" s="44" t="s">
        <v>1341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1345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20</v>
      </c>
      <c r="F632" s="44" t="s">
        <v>1342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1346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884</v>
      </c>
      <c r="D633" s="132"/>
      <c r="E633" s="291" t="s">
        <v>20</v>
      </c>
      <c r="F633" s="44" t="s">
        <v>1351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1352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884</v>
      </c>
      <c r="D634" s="132"/>
      <c r="E634" s="291" t="s">
        <v>20</v>
      </c>
      <c r="F634" s="44" t="s">
        <v>1350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1353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884</v>
      </c>
      <c r="D635" s="132"/>
      <c r="E635" s="291" t="s">
        <v>20</v>
      </c>
      <c r="F635" s="44" t="s">
        <v>1349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1354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405</v>
      </c>
      <c r="D636" s="279" t="s">
        <v>58</v>
      </c>
      <c r="E636" s="291" t="s">
        <v>75</v>
      </c>
      <c r="F636" s="44" t="s">
        <v>1348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1355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804</v>
      </c>
      <c r="D637" s="132"/>
      <c r="E637" s="291" t="s">
        <v>75</v>
      </c>
      <c r="F637" s="44" t="s">
        <v>1347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1356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412</v>
      </c>
      <c r="D638" s="132"/>
      <c r="E638" s="282" t="s">
        <v>20</v>
      </c>
      <c r="F638" s="225" t="s">
        <v>1357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1358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884</v>
      </c>
      <c r="D639" s="132"/>
      <c r="E639" s="284" t="s">
        <v>20</v>
      </c>
      <c r="F639" s="44" t="s">
        <v>1359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1360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1361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1365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1362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1366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1314</v>
      </c>
      <c r="D642" s="132"/>
      <c r="E642" s="285" t="s">
        <v>75</v>
      </c>
      <c r="F642" s="44" t="s">
        <v>1313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1367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1364</v>
      </c>
      <c r="D643" s="132"/>
      <c r="E643" s="285" t="s">
        <v>75</v>
      </c>
      <c r="F643" s="44" t="s">
        <v>1363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1368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1369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1373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884</v>
      </c>
      <c r="D645" s="287"/>
      <c r="E645" s="287" t="s">
        <v>20</v>
      </c>
      <c r="F645" s="44" t="s">
        <v>1370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1374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1150</v>
      </c>
      <c r="C646" s="44" t="s">
        <v>1372</v>
      </c>
      <c r="D646" s="287"/>
      <c r="E646" s="287" t="s">
        <v>75</v>
      </c>
      <c r="F646" s="44" t="s">
        <v>1371</v>
      </c>
      <c r="G646" s="287" t="s">
        <v>1149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1375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884</v>
      </c>
      <c r="D647" s="289"/>
      <c r="E647" s="289" t="s">
        <v>20</v>
      </c>
      <c r="F647" s="44" t="s">
        <v>1376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1380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884</v>
      </c>
      <c r="D648" s="289"/>
      <c r="E648" s="289" t="s">
        <v>20</v>
      </c>
      <c r="F648" s="44" t="s">
        <v>1377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1381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884</v>
      </c>
      <c r="D649" s="289"/>
      <c r="E649" s="289" t="s">
        <v>20</v>
      </c>
      <c r="F649" s="44" t="s">
        <v>1378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1382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884</v>
      </c>
      <c r="D650" s="289"/>
      <c r="E650" s="289" t="s">
        <v>20</v>
      </c>
      <c r="F650" s="44" t="s">
        <v>1379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1383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1384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1403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450">
        <v>646</v>
      </c>
      <c r="B652" s="455" t="s">
        <v>40</v>
      </c>
      <c r="C652" s="456" t="s">
        <v>41</v>
      </c>
      <c r="D652" s="450"/>
      <c r="E652" s="450" t="s">
        <v>20</v>
      </c>
      <c r="F652" s="456" t="s">
        <v>1385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1404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412</v>
      </c>
      <c r="D653" s="291"/>
      <c r="E653" s="291" t="s">
        <v>20</v>
      </c>
      <c r="F653" s="44" t="s">
        <v>1386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1405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884</v>
      </c>
      <c r="D654" s="291"/>
      <c r="E654" s="291" t="s">
        <v>20</v>
      </c>
      <c r="F654" s="44" t="s">
        <v>1387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1406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884</v>
      </c>
      <c r="D655" s="291"/>
      <c r="E655" s="291" t="s">
        <v>20</v>
      </c>
      <c r="F655" s="44" t="s">
        <v>1388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1407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884</v>
      </c>
      <c r="D656" s="291"/>
      <c r="E656" s="291" t="s">
        <v>20</v>
      </c>
      <c r="F656" s="44" t="s">
        <v>1389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1408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1150</v>
      </c>
      <c r="C657" s="44" t="s">
        <v>1400</v>
      </c>
      <c r="D657" s="291"/>
      <c r="E657" s="291" t="s">
        <v>75</v>
      </c>
      <c r="F657" s="44" t="s">
        <v>1390</v>
      </c>
      <c r="G657" s="291" t="s">
        <v>1149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1409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1391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1410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>
        <v>34</v>
      </c>
      <c r="S658" s="291">
        <v>870.6</v>
      </c>
      <c r="T658" s="292">
        <v>45566</v>
      </c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1364</v>
      </c>
      <c r="D659" s="291"/>
      <c r="E659" s="291" t="s">
        <v>75</v>
      </c>
      <c r="F659" s="44" t="s">
        <v>1392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1411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1401</v>
      </c>
      <c r="D660" s="291"/>
      <c r="E660" s="291" t="s">
        <v>75</v>
      </c>
      <c r="F660" s="44" t="s">
        <v>1393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1412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1394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1413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405</v>
      </c>
      <c r="D662" s="315" t="s">
        <v>58</v>
      </c>
      <c r="E662" s="291" t="s">
        <v>88</v>
      </c>
      <c r="F662" s="44" t="s">
        <v>1395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1414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1396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1415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884</v>
      </c>
      <c r="D664" s="291"/>
      <c r="E664" s="291" t="s">
        <v>20</v>
      </c>
      <c r="F664" s="44" t="s">
        <v>1397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1416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884</v>
      </c>
      <c r="D665" s="291"/>
      <c r="E665" s="291" t="s">
        <v>20</v>
      </c>
      <c r="F665" s="44" t="s">
        <v>1398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1417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760</v>
      </c>
      <c r="D666" s="291"/>
      <c r="E666" s="291" t="s">
        <v>75</v>
      </c>
      <c r="F666" s="44" t="s">
        <v>1399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1418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1402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1419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1143</v>
      </c>
      <c r="D668" s="291"/>
      <c r="E668" s="291" t="s">
        <v>75</v>
      </c>
      <c r="F668" s="44" t="s">
        <v>1141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1420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412</v>
      </c>
      <c r="D669" s="291"/>
      <c r="E669" s="291" t="s">
        <v>20</v>
      </c>
      <c r="F669" s="44" t="s">
        <v>1296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1421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760</v>
      </c>
      <c r="D670" s="291"/>
      <c r="E670" s="291" t="s">
        <v>75</v>
      </c>
      <c r="F670" s="44" t="s">
        <v>1399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1422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1425</v>
      </c>
      <c r="D671" s="315" t="s">
        <v>58</v>
      </c>
      <c r="E671" s="293" t="s">
        <v>88</v>
      </c>
      <c r="F671" s="44" t="s">
        <v>1423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1427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>
        <v>1144.2850000000001</v>
      </c>
      <c r="T671" s="292">
        <v>45588</v>
      </c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1426</v>
      </c>
      <c r="D672" s="315" t="s">
        <v>58</v>
      </c>
      <c r="E672" s="293" t="s">
        <v>88</v>
      </c>
      <c r="F672" s="44" t="s">
        <v>1424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1428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1150</v>
      </c>
      <c r="C673" s="41" t="s">
        <v>1400</v>
      </c>
      <c r="D673" s="291"/>
      <c r="E673" s="296" t="s">
        <v>75</v>
      </c>
      <c r="F673" s="52" t="s">
        <v>1429</v>
      </c>
      <c r="G673" s="291" t="s">
        <v>1149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1430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1431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1432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1435</v>
      </c>
      <c r="D675" s="315" t="s">
        <v>58</v>
      </c>
      <c r="E675" s="298" t="s">
        <v>88</v>
      </c>
      <c r="F675" s="44" t="s">
        <v>1433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1436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1489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20</v>
      </c>
      <c r="F676" s="44" t="s">
        <v>1434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1437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1438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1439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405</v>
      </c>
      <c r="D678" s="291"/>
      <c r="E678" s="302" t="s">
        <v>88</v>
      </c>
      <c r="F678" s="44" t="s">
        <v>1440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1441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>
        <v>30</v>
      </c>
      <c r="S678" s="291">
        <v>505.92</v>
      </c>
      <c r="T678" s="292">
        <v>45565</v>
      </c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893</v>
      </c>
      <c r="D679" s="291"/>
      <c r="E679" s="303" t="s">
        <v>88</v>
      </c>
      <c r="F679" s="44" t="s">
        <v>1442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1445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1444</v>
      </c>
      <c r="D680" s="291"/>
      <c r="E680" s="303" t="s">
        <v>75</v>
      </c>
      <c r="F680" s="44" t="s">
        <v>1443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1446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1447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1452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884</v>
      </c>
      <c r="D682" s="306"/>
      <c r="E682" s="306" t="s">
        <v>20</v>
      </c>
      <c r="F682" s="44" t="s">
        <v>1448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1453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884</v>
      </c>
      <c r="D683" s="306"/>
      <c r="E683" s="306" t="s">
        <v>20</v>
      </c>
      <c r="F683" s="44" t="s">
        <v>1449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1454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1451</v>
      </c>
      <c r="D684" s="315" t="s">
        <v>58</v>
      </c>
      <c r="E684" s="306" t="s">
        <v>88</v>
      </c>
      <c r="F684" s="44" t="s">
        <v>1450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1455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>
        <v>445</v>
      </c>
      <c r="S684" s="306">
        <v>622.28399999999999</v>
      </c>
      <c r="T684" s="305">
        <v>45568</v>
      </c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1458</v>
      </c>
      <c r="D685" s="315" t="s">
        <v>58</v>
      </c>
      <c r="E685" s="307" t="s">
        <v>88</v>
      </c>
      <c r="F685" s="44" t="s">
        <v>1456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1459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>
        <v>8</v>
      </c>
      <c r="S685" s="307">
        <v>312.8689</v>
      </c>
      <c r="T685" s="308">
        <v>45579</v>
      </c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1435</v>
      </c>
      <c r="D686" s="315" t="s">
        <v>58</v>
      </c>
      <c r="E686" s="307" t="s">
        <v>88</v>
      </c>
      <c r="F686" s="44" t="s">
        <v>1457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1460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>
        <v>33</v>
      </c>
      <c r="S686" s="307">
        <v>547.15606000000002</v>
      </c>
      <c r="T686" s="308">
        <v>45568</v>
      </c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884</v>
      </c>
      <c r="D687" s="307"/>
      <c r="E687" s="309" t="s">
        <v>20</v>
      </c>
      <c r="F687" s="44" t="s">
        <v>1461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1467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884</v>
      </c>
      <c r="D688" s="307"/>
      <c r="E688" s="309" t="s">
        <v>20</v>
      </c>
      <c r="F688" s="44" t="s">
        <v>1462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1468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884</v>
      </c>
      <c r="D689" s="307"/>
      <c r="E689" s="309" t="s">
        <v>20</v>
      </c>
      <c r="F689" s="44" t="s">
        <v>1463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1469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1466</v>
      </c>
      <c r="D690" s="307"/>
      <c r="E690" s="309" t="s">
        <v>75</v>
      </c>
      <c r="F690" s="44" t="s">
        <v>1464</v>
      </c>
      <c r="G690" s="307" t="s">
        <v>1149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1470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1466</v>
      </c>
      <c r="D691" s="307"/>
      <c r="E691" s="309" t="s">
        <v>75</v>
      </c>
      <c r="F691" s="44" t="s">
        <v>1465</v>
      </c>
      <c r="G691" s="307" t="s">
        <v>1149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1471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884</v>
      </c>
      <c r="D692" s="307"/>
      <c r="E692" s="311" t="s">
        <v>20</v>
      </c>
      <c r="F692" s="44" t="s">
        <v>1472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1479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1217</v>
      </c>
      <c r="D693" s="307"/>
      <c r="E693" s="311" t="s">
        <v>75</v>
      </c>
      <c r="F693" s="44" t="s">
        <v>1473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1480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R693" s="307">
        <v>142</v>
      </c>
      <c r="S693" s="307">
        <v>1684.4880000000001</v>
      </c>
      <c r="T693" s="308">
        <v>45586</v>
      </c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884</v>
      </c>
      <c r="D694" s="307"/>
      <c r="E694" s="311" t="s">
        <v>20</v>
      </c>
      <c r="F694" s="44" t="s">
        <v>1474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1481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884</v>
      </c>
      <c r="D695" s="307"/>
      <c r="E695" s="311" t="s">
        <v>20</v>
      </c>
      <c r="F695" s="44" t="s">
        <v>1475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1482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1478</v>
      </c>
      <c r="D696" s="307"/>
      <c r="E696" s="311" t="s">
        <v>88</v>
      </c>
      <c r="F696" s="44" t="s">
        <v>1476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1483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405</v>
      </c>
      <c r="D697" s="307"/>
      <c r="E697" s="311" t="s">
        <v>88</v>
      </c>
      <c r="F697" s="44" t="s">
        <v>1477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1484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884</v>
      </c>
      <c r="D698" s="307"/>
      <c r="E698" s="313" t="s">
        <v>20</v>
      </c>
      <c r="F698" s="44" t="s">
        <v>1485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1487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884</v>
      </c>
      <c r="D699" s="307"/>
      <c r="E699" s="313" t="s">
        <v>20</v>
      </c>
      <c r="F699" s="44" t="s">
        <v>1486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1488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1150</v>
      </c>
      <c r="C700" s="307"/>
      <c r="D700" s="315" t="s">
        <v>58</v>
      </c>
      <c r="E700" s="315" t="s">
        <v>75</v>
      </c>
      <c r="F700" s="44" t="s">
        <v>1490</v>
      </c>
      <c r="G700" s="307" t="s">
        <v>1149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1492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119">
        <v>840</v>
      </c>
      <c r="R700" s="307">
        <v>1</v>
      </c>
      <c r="S700" s="119">
        <v>840</v>
      </c>
      <c r="T700" s="308">
        <v>45582</v>
      </c>
      <c r="U700" s="307"/>
      <c r="V700" s="307"/>
    </row>
    <row r="701" spans="1:22" ht="46.8" x14ac:dyDescent="0.3">
      <c r="A701" s="307">
        <v>695</v>
      </c>
      <c r="B701" s="307" t="s">
        <v>40</v>
      </c>
      <c r="C701" s="307"/>
      <c r="D701" s="315" t="s">
        <v>58</v>
      </c>
      <c r="E701" s="315" t="s">
        <v>20</v>
      </c>
      <c r="F701" s="44" t="s">
        <v>1491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1493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>
        <v>434.02</v>
      </c>
      <c r="R701" s="307">
        <v>1</v>
      </c>
      <c r="S701" s="329">
        <v>434.02</v>
      </c>
      <c r="T701" s="308">
        <v>45582</v>
      </c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1451</v>
      </c>
      <c r="D702" s="307"/>
      <c r="E702" s="317" t="s">
        <v>88</v>
      </c>
      <c r="F702" s="44" t="s">
        <v>1494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1495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1150</v>
      </c>
      <c r="C703" s="44" t="s">
        <v>1498</v>
      </c>
      <c r="D703" s="307"/>
      <c r="E703" s="318" t="s">
        <v>75</v>
      </c>
      <c r="F703" s="44" t="s">
        <v>1496</v>
      </c>
      <c r="G703" s="307" t="s">
        <v>1149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1499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1497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1500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1150</v>
      </c>
      <c r="C705" s="44" t="s">
        <v>1400</v>
      </c>
      <c r="D705" s="307"/>
      <c r="E705" s="321" t="s">
        <v>75</v>
      </c>
      <c r="F705" s="44" t="s">
        <v>1501</v>
      </c>
      <c r="G705" s="307" t="s">
        <v>1149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1502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884</v>
      </c>
      <c r="D706" s="307"/>
      <c r="E706" s="323" t="s">
        <v>20</v>
      </c>
      <c r="F706" s="44" t="s">
        <v>1503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1507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884</v>
      </c>
      <c r="D707" s="307"/>
      <c r="E707" s="323" t="s">
        <v>20</v>
      </c>
      <c r="F707" s="44" t="s">
        <v>1504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1508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884</v>
      </c>
      <c r="D708" s="307"/>
      <c r="E708" s="323" t="s">
        <v>20</v>
      </c>
      <c r="F708" s="44" t="s">
        <v>1505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1509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884</v>
      </c>
      <c r="D709" s="307"/>
      <c r="E709" s="323" t="s">
        <v>20</v>
      </c>
      <c r="F709" s="44" t="s">
        <v>1506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1510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884</v>
      </c>
      <c r="D710" s="307"/>
      <c r="E710" s="325" t="s">
        <v>20</v>
      </c>
      <c r="F710" s="41" t="s">
        <v>1511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1512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ht="78" x14ac:dyDescent="0.3">
      <c r="A711" s="307">
        <v>705</v>
      </c>
      <c r="B711" s="307" t="s">
        <v>21</v>
      </c>
      <c r="C711" s="44" t="s">
        <v>32</v>
      </c>
      <c r="D711" s="397" t="s">
        <v>58</v>
      </c>
      <c r="E711" s="328" t="s">
        <v>20</v>
      </c>
      <c r="F711" s="44" t="s">
        <v>1513</v>
      </c>
      <c r="G711" s="307" t="s">
        <v>186</v>
      </c>
      <c r="H711" s="307"/>
      <c r="I711" s="307">
        <v>4</v>
      </c>
      <c r="J711" s="307">
        <v>3959.16167</v>
      </c>
      <c r="K711" s="307"/>
      <c r="L711" s="328">
        <v>4</v>
      </c>
      <c r="M711" s="328">
        <v>3959.16167</v>
      </c>
      <c r="N711" s="6" t="s">
        <v>1516</v>
      </c>
      <c r="O711" s="308">
        <v>45590</v>
      </c>
      <c r="P711" s="33" t="str">
        <f>HYPERLINK("https://my.zakupivli.pro/remote/dispatcher/state_purchase_view/54304558", "UA-2024-10-25-008799-a")</f>
        <v>UA-2024-10-25-008799-a</v>
      </c>
      <c r="Q711" s="307"/>
      <c r="R711" s="307"/>
      <c r="S711" s="307"/>
      <c r="T711" s="308"/>
      <c r="U711" s="307" t="s">
        <v>93</v>
      </c>
      <c r="V711" s="307"/>
    </row>
    <row r="712" spans="1:22" ht="62.4" x14ac:dyDescent="0.3">
      <c r="A712" s="307">
        <v>706</v>
      </c>
      <c r="B712" s="328" t="s">
        <v>40</v>
      </c>
      <c r="C712" s="44" t="s">
        <v>1515</v>
      </c>
      <c r="D712" s="307"/>
      <c r="E712" s="328" t="s">
        <v>75</v>
      </c>
      <c r="F712" s="44" t="s">
        <v>1514</v>
      </c>
      <c r="G712" s="307" t="s">
        <v>184</v>
      </c>
      <c r="H712" s="307">
        <v>66.111429999999999</v>
      </c>
      <c r="I712" s="307">
        <v>1</v>
      </c>
      <c r="J712" s="328">
        <v>66.111429999999999</v>
      </c>
      <c r="K712" s="328">
        <v>66.111429999999999</v>
      </c>
      <c r="L712" s="328">
        <v>1</v>
      </c>
      <c r="M712" s="328">
        <v>66.111429999999999</v>
      </c>
      <c r="N712" s="6" t="s">
        <v>1517</v>
      </c>
      <c r="O712" s="327">
        <v>45590</v>
      </c>
      <c r="P712" s="33" t="str">
        <f>HYPERLINK("https://my.zakupivli.pro/remote/dispatcher/state_purchase_view/54293500", "UA-2024-10-25-003611-a")</f>
        <v>UA-2024-10-25-003611-a</v>
      </c>
      <c r="Q712" s="328">
        <v>66.111429999999999</v>
      </c>
      <c r="R712" s="328">
        <v>1</v>
      </c>
      <c r="S712" s="328">
        <v>66.111429999999999</v>
      </c>
      <c r="T712" s="327">
        <v>45590</v>
      </c>
      <c r="U712" s="307"/>
      <c r="V712" s="328" t="s">
        <v>59</v>
      </c>
    </row>
    <row r="713" spans="1:22" ht="62.4" x14ac:dyDescent="0.3">
      <c r="A713" s="307">
        <v>707</v>
      </c>
      <c r="B713" s="329" t="s">
        <v>40</v>
      </c>
      <c r="C713" s="334" t="s">
        <v>884</v>
      </c>
      <c r="D713" s="307"/>
      <c r="E713" s="329" t="s">
        <v>20</v>
      </c>
      <c r="F713" s="333" t="s">
        <v>1518</v>
      </c>
      <c r="G713" s="329" t="s">
        <v>184</v>
      </c>
      <c r="H713" s="307">
        <v>227.66444999999999</v>
      </c>
      <c r="I713" s="307">
        <v>1</v>
      </c>
      <c r="J713" s="329">
        <v>227.66444999999999</v>
      </c>
      <c r="K713" s="329">
        <v>227.66444999999999</v>
      </c>
      <c r="L713" s="329">
        <v>1</v>
      </c>
      <c r="M713" s="329">
        <v>227.66444999999999</v>
      </c>
      <c r="N713" s="6" t="s">
        <v>1522</v>
      </c>
      <c r="O713" s="308">
        <v>45594</v>
      </c>
      <c r="P713" s="33" t="str">
        <f>HYPERLINK("https://my.zakupivli.pro/remote/dispatcher/state_purchase_view/54376960", "UA-2024-10-29-008676-a")</f>
        <v>UA-2024-10-29-008676-a</v>
      </c>
      <c r="Q713" s="329">
        <v>227.66444999999999</v>
      </c>
      <c r="R713" s="329">
        <v>1</v>
      </c>
      <c r="S713" s="329">
        <v>227.66444999999999</v>
      </c>
      <c r="T713" s="330">
        <v>45594</v>
      </c>
      <c r="U713" s="307"/>
      <c r="V713" s="329" t="s">
        <v>59</v>
      </c>
    </row>
    <row r="714" spans="1:22" ht="62.4" x14ac:dyDescent="0.3">
      <c r="A714" s="307">
        <v>708</v>
      </c>
      <c r="B714" s="329" t="s">
        <v>40</v>
      </c>
      <c r="C714" s="334" t="s">
        <v>884</v>
      </c>
      <c r="D714" s="307"/>
      <c r="E714" s="329" t="s">
        <v>20</v>
      </c>
      <c r="F714" s="333" t="s">
        <v>1519</v>
      </c>
      <c r="G714" s="329" t="s">
        <v>184</v>
      </c>
      <c r="H714" s="307">
        <v>217.78270000000001</v>
      </c>
      <c r="I714" s="307">
        <v>1</v>
      </c>
      <c r="J714" s="329">
        <v>217.78270000000001</v>
      </c>
      <c r="K714" s="329">
        <v>217.78270000000001</v>
      </c>
      <c r="L714" s="329">
        <v>1</v>
      </c>
      <c r="M714" s="329">
        <v>217.78270000000001</v>
      </c>
      <c r="N714" s="6" t="s">
        <v>1523</v>
      </c>
      <c r="O714" s="330">
        <v>45594</v>
      </c>
      <c r="P714" s="33" t="str">
        <f>HYPERLINK("https://my.zakupivli.pro/remote/dispatcher/state_purchase_view/54376354", "UA-2024-10-29-008424-a")</f>
        <v>UA-2024-10-29-008424-a</v>
      </c>
      <c r="Q714" s="329">
        <v>217.78270000000001</v>
      </c>
      <c r="R714" s="329">
        <v>1</v>
      </c>
      <c r="S714" s="329">
        <v>217.78270000000001</v>
      </c>
      <c r="T714" s="330">
        <v>45594</v>
      </c>
      <c r="U714" s="307"/>
      <c r="V714" s="329" t="s">
        <v>59</v>
      </c>
    </row>
    <row r="715" spans="1:22" ht="62.4" x14ac:dyDescent="0.3">
      <c r="A715" s="307">
        <v>709</v>
      </c>
      <c r="B715" s="329" t="s">
        <v>40</v>
      </c>
      <c r="C715" s="334" t="s">
        <v>884</v>
      </c>
      <c r="D715" s="307"/>
      <c r="E715" s="329" t="s">
        <v>20</v>
      </c>
      <c r="F715" s="333" t="s">
        <v>1520</v>
      </c>
      <c r="G715" s="329" t="s">
        <v>184</v>
      </c>
      <c r="H715" s="307">
        <v>92.776589999999999</v>
      </c>
      <c r="I715" s="307">
        <v>1</v>
      </c>
      <c r="J715" s="329">
        <v>92.776589999999999</v>
      </c>
      <c r="K715" s="329">
        <v>92.776589999999999</v>
      </c>
      <c r="L715" s="329">
        <v>1</v>
      </c>
      <c r="M715" s="329">
        <v>92.776589999999999</v>
      </c>
      <c r="N715" s="6" t="s">
        <v>1524</v>
      </c>
      <c r="O715" s="330">
        <v>45594</v>
      </c>
      <c r="P715" s="33" t="str">
        <f>HYPERLINK("https://my.zakupivli.pro/remote/dispatcher/state_purchase_view/54375854", "UA-2024-10-29-008170-a")</f>
        <v>UA-2024-10-29-008170-a</v>
      </c>
      <c r="Q715" s="329">
        <v>92.776589999999999</v>
      </c>
      <c r="R715" s="329">
        <v>1</v>
      </c>
      <c r="S715" s="329">
        <v>92.776589999999999</v>
      </c>
      <c r="T715" s="330">
        <v>45594</v>
      </c>
      <c r="U715" s="307"/>
      <c r="V715" s="329" t="s">
        <v>59</v>
      </c>
    </row>
    <row r="716" spans="1:22" ht="62.4" x14ac:dyDescent="0.3">
      <c r="A716" s="307">
        <v>710</v>
      </c>
      <c r="B716" s="329" t="s">
        <v>21</v>
      </c>
      <c r="C716" s="334" t="s">
        <v>300</v>
      </c>
      <c r="D716" s="307"/>
      <c r="E716" s="329" t="s">
        <v>20</v>
      </c>
      <c r="F716" s="333" t="s">
        <v>1521</v>
      </c>
      <c r="G716" s="307" t="s">
        <v>1526</v>
      </c>
      <c r="H716" s="307">
        <v>8.0710000000000004E-2</v>
      </c>
      <c r="I716" s="307">
        <v>1000</v>
      </c>
      <c r="J716" s="307">
        <v>80.709999999999994</v>
      </c>
      <c r="K716" s="329">
        <v>8.0710000000000004E-2</v>
      </c>
      <c r="L716" s="329">
        <v>1000</v>
      </c>
      <c r="M716" s="329">
        <v>80.709999999999994</v>
      </c>
      <c r="N716" s="6" t="s">
        <v>1525</v>
      </c>
      <c r="O716" s="330">
        <v>45594</v>
      </c>
      <c r="P716" s="33" t="str">
        <f>HYPERLINK("https://my.zakupivli.pro/remote/dispatcher/state_purchase_view/54362853", "UA-2024-10-29-002264-a")</f>
        <v>UA-2024-10-29-002264-a</v>
      </c>
      <c r="Q716" s="329">
        <v>8.0710000000000004E-2</v>
      </c>
      <c r="R716" s="329">
        <v>1000</v>
      </c>
      <c r="S716" s="329">
        <v>80.709999999999994</v>
      </c>
      <c r="T716" s="330">
        <v>45594</v>
      </c>
      <c r="U716" s="307"/>
      <c r="V716" s="329" t="s">
        <v>59</v>
      </c>
    </row>
    <row r="717" spans="1:22" ht="93.6" x14ac:dyDescent="0.3">
      <c r="A717" s="307">
        <v>711</v>
      </c>
      <c r="B717" s="331" t="s">
        <v>40</v>
      </c>
      <c r="C717" s="44" t="s">
        <v>41</v>
      </c>
      <c r="D717" s="307"/>
      <c r="E717" s="331" t="s">
        <v>20</v>
      </c>
      <c r="F717" s="44" t="s">
        <v>1527</v>
      </c>
      <c r="G717" s="331" t="s">
        <v>184</v>
      </c>
      <c r="H717" s="307">
        <v>829.03994</v>
      </c>
      <c r="I717" s="307">
        <v>1</v>
      </c>
      <c r="J717" s="331">
        <v>829.03994</v>
      </c>
      <c r="K717" s="331">
        <v>829.03994</v>
      </c>
      <c r="L717" s="331">
        <v>1</v>
      </c>
      <c r="M717" s="331">
        <v>829.03994</v>
      </c>
      <c r="N717" s="6" t="s">
        <v>1531</v>
      </c>
      <c r="O717" s="308">
        <v>45595</v>
      </c>
      <c r="P717" s="33" t="str">
        <f>HYPERLINK("https://my.zakupivli.pro/remote/dispatcher/state_purchase_view/54409626", "UA-2024-10-30-007644-a")</f>
        <v>UA-2024-10-30-007644-a</v>
      </c>
      <c r="Q717" s="331">
        <v>829.03994</v>
      </c>
      <c r="R717" s="331">
        <v>1</v>
      </c>
      <c r="S717" s="331">
        <v>829.03994</v>
      </c>
      <c r="T717" s="332">
        <v>45595</v>
      </c>
      <c r="U717" s="307"/>
      <c r="V717" s="331" t="s">
        <v>59</v>
      </c>
    </row>
    <row r="718" spans="1:22" ht="93.6" x14ac:dyDescent="0.3">
      <c r="A718" s="307">
        <v>712</v>
      </c>
      <c r="B718" s="331" t="s">
        <v>40</v>
      </c>
      <c r="C718" s="44" t="s">
        <v>41</v>
      </c>
      <c r="D718" s="307"/>
      <c r="E718" s="331" t="s">
        <v>20</v>
      </c>
      <c r="F718" s="44" t="s">
        <v>1528</v>
      </c>
      <c r="G718" s="331" t="s">
        <v>184</v>
      </c>
      <c r="H718" s="307">
        <v>678.22518000000002</v>
      </c>
      <c r="I718" s="307">
        <v>1</v>
      </c>
      <c r="J718" s="331">
        <v>678.22518000000002</v>
      </c>
      <c r="K718" s="331">
        <v>678.22518000000002</v>
      </c>
      <c r="L718" s="331">
        <v>1</v>
      </c>
      <c r="M718" s="331">
        <v>678.22518000000002</v>
      </c>
      <c r="N718" s="6" t="s">
        <v>1532</v>
      </c>
      <c r="O718" s="332">
        <v>45595</v>
      </c>
      <c r="P718" s="33" t="str">
        <f>HYPERLINK("https://my.zakupivli.pro/remote/dispatcher/state_purchase_view/54409008", "UA-2024-10-30-007410-a")</f>
        <v>UA-2024-10-30-007410-a</v>
      </c>
      <c r="Q718" s="331">
        <v>678.22518000000002</v>
      </c>
      <c r="R718" s="331">
        <v>1</v>
      </c>
      <c r="S718" s="331">
        <v>678.22518000000002</v>
      </c>
      <c r="T718" s="332">
        <v>45595</v>
      </c>
      <c r="U718" s="307"/>
      <c r="V718" s="331" t="s">
        <v>59</v>
      </c>
    </row>
    <row r="719" spans="1:22" ht="62.4" x14ac:dyDescent="0.3">
      <c r="A719" s="307">
        <v>713</v>
      </c>
      <c r="B719" s="331" t="s">
        <v>40</v>
      </c>
      <c r="C719" s="44" t="s">
        <v>884</v>
      </c>
      <c r="D719" s="307"/>
      <c r="E719" s="331" t="s">
        <v>20</v>
      </c>
      <c r="F719" s="44" t="s">
        <v>1529</v>
      </c>
      <c r="G719" s="331" t="s">
        <v>184</v>
      </c>
      <c r="H719" s="307">
        <v>327.16228999999998</v>
      </c>
      <c r="I719" s="307">
        <v>1</v>
      </c>
      <c r="J719" s="331">
        <v>327.16228999999998</v>
      </c>
      <c r="K719" s="331">
        <v>327.16228999999998</v>
      </c>
      <c r="L719" s="331">
        <v>1</v>
      </c>
      <c r="M719" s="331">
        <v>327.16228999999998</v>
      </c>
      <c r="N719" s="6" t="s">
        <v>1533</v>
      </c>
      <c r="O719" s="332">
        <v>45595</v>
      </c>
      <c r="P719" s="33" t="str">
        <f>HYPERLINK("https://my.zakupivli.pro/remote/dispatcher/state_purchase_view/54407139", "UA-2024-10-30-006594-a")</f>
        <v>UA-2024-10-30-006594-a</v>
      </c>
      <c r="Q719" s="331">
        <v>327.16228999999998</v>
      </c>
      <c r="R719" s="331">
        <v>1</v>
      </c>
      <c r="S719" s="331">
        <v>327.16228999999998</v>
      </c>
      <c r="T719" s="332">
        <v>45595</v>
      </c>
      <c r="U719" s="307"/>
      <c r="V719" s="331" t="s">
        <v>59</v>
      </c>
    </row>
    <row r="720" spans="1:22" ht="62.4" x14ac:dyDescent="0.3">
      <c r="A720" s="307">
        <v>714</v>
      </c>
      <c r="B720" s="331" t="s">
        <v>40</v>
      </c>
      <c r="C720" s="44" t="s">
        <v>884</v>
      </c>
      <c r="D720" s="307"/>
      <c r="E720" s="331" t="s">
        <v>20</v>
      </c>
      <c r="F720" s="44" t="s">
        <v>1530</v>
      </c>
      <c r="G720" s="331" t="s">
        <v>184</v>
      </c>
      <c r="H720" s="307">
        <v>137.55618999999999</v>
      </c>
      <c r="I720" s="307">
        <v>1</v>
      </c>
      <c r="J720" s="331">
        <v>137.55618999999999</v>
      </c>
      <c r="K720" s="331">
        <v>137.55618999999999</v>
      </c>
      <c r="L720" s="331">
        <v>1</v>
      </c>
      <c r="M720" s="331">
        <v>137.55618999999999</v>
      </c>
      <c r="N720" s="6" t="s">
        <v>1534</v>
      </c>
      <c r="O720" s="332">
        <v>45595</v>
      </c>
      <c r="P720" s="33" t="str">
        <f>HYPERLINK("https://my.zakupivli.pro/remote/dispatcher/state_purchase_view/54403612", "UA-2024-10-30-005005-a")</f>
        <v>UA-2024-10-30-005005-a</v>
      </c>
      <c r="Q720" s="331">
        <v>137.55618999999999</v>
      </c>
      <c r="R720" s="331">
        <v>1</v>
      </c>
      <c r="S720" s="331">
        <v>137.55618999999999</v>
      </c>
      <c r="T720" s="332">
        <v>45595</v>
      </c>
      <c r="U720" s="307"/>
      <c r="V720" s="331" t="s">
        <v>59</v>
      </c>
    </row>
    <row r="721" spans="1:22" ht="62.4" x14ac:dyDescent="0.3">
      <c r="A721" s="307">
        <v>715</v>
      </c>
      <c r="B721" s="335" t="s">
        <v>21</v>
      </c>
      <c r="C721" s="44" t="s">
        <v>412</v>
      </c>
      <c r="D721" s="307"/>
      <c r="E721" s="335" t="s">
        <v>20</v>
      </c>
      <c r="F721" s="44" t="s">
        <v>1386</v>
      </c>
      <c r="G721" s="307" t="s">
        <v>185</v>
      </c>
      <c r="H721" s="307">
        <v>71.625</v>
      </c>
      <c r="I721" s="307">
        <v>1</v>
      </c>
      <c r="J721" s="335">
        <v>71.625</v>
      </c>
      <c r="K721" s="335">
        <v>71.625</v>
      </c>
      <c r="L721" s="335">
        <v>1</v>
      </c>
      <c r="M721" s="335">
        <v>71.625</v>
      </c>
      <c r="N721" s="6" t="s">
        <v>1541</v>
      </c>
      <c r="O721" s="308">
        <v>45566</v>
      </c>
      <c r="P721" s="33" t="str">
        <f>HYPERLINK("https://my.zakupivli.pro/remote/dispatcher/state_purchase_view/54476090", "UA-2024-11-01-010548-a")</f>
        <v>UA-2024-11-01-010548-a</v>
      </c>
      <c r="Q721" s="335">
        <v>71.625</v>
      </c>
      <c r="R721" s="335">
        <v>1</v>
      </c>
      <c r="S721" s="335">
        <v>71.625</v>
      </c>
      <c r="T721" s="336">
        <v>45566</v>
      </c>
      <c r="U721" s="307"/>
      <c r="V721" s="335" t="s">
        <v>59</v>
      </c>
    </row>
    <row r="722" spans="1:22" ht="78" x14ac:dyDescent="0.3">
      <c r="A722" s="307">
        <v>716</v>
      </c>
      <c r="B722" s="335" t="s">
        <v>40</v>
      </c>
      <c r="C722" s="44" t="s">
        <v>884</v>
      </c>
      <c r="D722" s="307"/>
      <c r="E722" s="335" t="s">
        <v>20</v>
      </c>
      <c r="F722" s="44" t="s">
        <v>1535</v>
      </c>
      <c r="G722" s="307" t="s">
        <v>184</v>
      </c>
      <c r="H722" s="307">
        <v>77.515150000000006</v>
      </c>
      <c r="I722" s="307">
        <v>1</v>
      </c>
      <c r="J722" s="335">
        <v>77.515150000000006</v>
      </c>
      <c r="K722" s="335">
        <v>77.515150000000006</v>
      </c>
      <c r="L722" s="335">
        <v>1</v>
      </c>
      <c r="M722" s="335">
        <v>77.515150000000006</v>
      </c>
      <c r="N722" s="6" t="s">
        <v>1542</v>
      </c>
      <c r="O722" s="336">
        <v>45566</v>
      </c>
      <c r="P722" s="33" t="str">
        <f>HYPERLINK("https://my.zakupivli.pro/remote/dispatcher/state_purchase_view/54470389", "UA-2024-11-01-007893-a")</f>
        <v>UA-2024-11-01-007893-a</v>
      </c>
      <c r="Q722" s="335">
        <v>77.515150000000006</v>
      </c>
      <c r="R722" s="335">
        <v>1</v>
      </c>
      <c r="S722" s="335">
        <v>77.515150000000006</v>
      </c>
      <c r="T722" s="336">
        <v>45566</v>
      </c>
      <c r="U722" s="307"/>
      <c r="V722" s="335" t="s">
        <v>59</v>
      </c>
    </row>
    <row r="723" spans="1:22" ht="62.4" x14ac:dyDescent="0.3">
      <c r="A723" s="307">
        <v>717</v>
      </c>
      <c r="B723" s="335" t="s">
        <v>21</v>
      </c>
      <c r="C723" s="44" t="s">
        <v>30</v>
      </c>
      <c r="D723" s="307"/>
      <c r="E723" s="335" t="s">
        <v>75</v>
      </c>
      <c r="F723" s="44" t="s">
        <v>1536</v>
      </c>
      <c r="G723" s="307" t="s">
        <v>185</v>
      </c>
      <c r="H723" s="307">
        <v>0.14299999999999999</v>
      </c>
      <c r="I723" s="307">
        <v>550</v>
      </c>
      <c r="J723" s="307">
        <v>78.650000000000006</v>
      </c>
      <c r="K723" s="335">
        <v>0.14299999999999999</v>
      </c>
      <c r="L723" s="335">
        <v>550</v>
      </c>
      <c r="M723" s="335">
        <v>78.650000000000006</v>
      </c>
      <c r="N723" s="6" t="s">
        <v>1543</v>
      </c>
      <c r="O723" s="336">
        <v>45566</v>
      </c>
      <c r="P723" s="33" t="str">
        <f>HYPERLINK("https://my.zakupivli.pro/remote/dispatcher/state_purchase_view/54459170", "UA-2024-11-01-003014-a")</f>
        <v>UA-2024-11-01-003014-a</v>
      </c>
      <c r="Q723" s="335">
        <v>0.14299999999999999</v>
      </c>
      <c r="R723" s="335">
        <v>550</v>
      </c>
      <c r="S723" s="335">
        <v>78.650000000000006</v>
      </c>
      <c r="T723" s="336">
        <v>45566</v>
      </c>
      <c r="U723" s="307"/>
      <c r="V723" s="335" t="s">
        <v>59</v>
      </c>
    </row>
    <row r="724" spans="1:22" ht="93.6" x14ac:dyDescent="0.3">
      <c r="A724" s="307">
        <v>718</v>
      </c>
      <c r="B724" s="335" t="s">
        <v>40</v>
      </c>
      <c r="C724" s="44" t="s">
        <v>884</v>
      </c>
      <c r="D724" s="307"/>
      <c r="E724" s="335" t="s">
        <v>20</v>
      </c>
      <c r="F724" s="44" t="s">
        <v>1537</v>
      </c>
      <c r="G724" s="307" t="s">
        <v>184</v>
      </c>
      <c r="H724" s="307">
        <v>108.8648</v>
      </c>
      <c r="I724" s="307">
        <v>1</v>
      </c>
      <c r="J724" s="335">
        <v>108.8648</v>
      </c>
      <c r="K724" s="335">
        <v>108.8648</v>
      </c>
      <c r="L724" s="335">
        <v>1</v>
      </c>
      <c r="M724" s="335">
        <v>108.8648</v>
      </c>
      <c r="N724" s="6" t="s">
        <v>1544</v>
      </c>
      <c r="O724" s="336">
        <v>45566</v>
      </c>
      <c r="P724" s="33" t="str">
        <f>HYPERLINK("https://my.zakupivli.pro/remote/dispatcher/state_purchase_view/54453684", "UA-2024-11-01-000488-a")</f>
        <v>UA-2024-11-01-000488-a</v>
      </c>
      <c r="Q724" s="335">
        <v>108.8648</v>
      </c>
      <c r="R724" s="335">
        <v>1</v>
      </c>
      <c r="S724" s="335">
        <v>108.8648</v>
      </c>
      <c r="T724" s="308">
        <v>45596</v>
      </c>
      <c r="U724" s="307"/>
      <c r="V724" s="335" t="s">
        <v>59</v>
      </c>
    </row>
    <row r="725" spans="1:22" ht="62.4" x14ac:dyDescent="0.3">
      <c r="A725" s="307">
        <v>719</v>
      </c>
      <c r="B725" s="335" t="s">
        <v>40</v>
      </c>
      <c r="C725" s="44" t="s">
        <v>884</v>
      </c>
      <c r="D725" s="307"/>
      <c r="E725" s="335" t="s">
        <v>20</v>
      </c>
      <c r="F725" s="44" t="s">
        <v>1538</v>
      </c>
      <c r="G725" s="307" t="s">
        <v>184</v>
      </c>
      <c r="H725" s="307">
        <v>165.26864</v>
      </c>
      <c r="I725" s="307">
        <v>1</v>
      </c>
      <c r="J725" s="335">
        <v>165.26864</v>
      </c>
      <c r="K725" s="335">
        <v>165.26864</v>
      </c>
      <c r="L725" s="335">
        <v>1</v>
      </c>
      <c r="M725" s="335">
        <v>165.26864</v>
      </c>
      <c r="N725" s="6" t="s">
        <v>1545</v>
      </c>
      <c r="O725" s="336">
        <v>45566</v>
      </c>
      <c r="P725" s="33" t="str">
        <f>HYPERLINK("https://my.zakupivli.pro/remote/dispatcher/state_purchase_view/54453325", "UA-2024-11-01-000327-a")</f>
        <v>UA-2024-11-01-000327-a</v>
      </c>
      <c r="Q725" s="335">
        <v>165.26864</v>
      </c>
      <c r="R725" s="335">
        <v>1</v>
      </c>
      <c r="S725" s="335">
        <v>165.26864</v>
      </c>
      <c r="T725" s="336">
        <v>45596</v>
      </c>
      <c r="U725" s="307"/>
      <c r="V725" s="335" t="s">
        <v>59</v>
      </c>
    </row>
    <row r="726" spans="1:22" ht="62.4" x14ac:dyDescent="0.3">
      <c r="A726" s="307">
        <v>720</v>
      </c>
      <c r="B726" s="335" t="s">
        <v>40</v>
      </c>
      <c r="C726" s="44" t="s">
        <v>884</v>
      </c>
      <c r="D726" s="307"/>
      <c r="E726" s="335" t="s">
        <v>20</v>
      </c>
      <c r="F726" s="44" t="s">
        <v>1539</v>
      </c>
      <c r="G726" s="307" t="s">
        <v>184</v>
      </c>
      <c r="H726" s="307">
        <v>77.242069999999998</v>
      </c>
      <c r="I726" s="307">
        <v>1</v>
      </c>
      <c r="J726" s="335">
        <v>77.242069999999998</v>
      </c>
      <c r="K726" s="335">
        <v>77.242069999999998</v>
      </c>
      <c r="L726" s="335">
        <v>1</v>
      </c>
      <c r="M726" s="335">
        <v>77.242069999999998</v>
      </c>
      <c r="N726" s="6" t="s">
        <v>1546</v>
      </c>
      <c r="O726" s="336">
        <v>45566</v>
      </c>
      <c r="P726" s="33" t="str">
        <f>HYPERLINK("https://my.zakupivli.pro/remote/dispatcher/state_purchase_view/54453220", "UA-2024-11-01-000272-a")</f>
        <v>UA-2024-11-01-000272-a</v>
      </c>
      <c r="Q726" s="335">
        <v>77.242069999999998</v>
      </c>
      <c r="R726" s="335">
        <v>1</v>
      </c>
      <c r="S726" s="335">
        <v>77.242069999999998</v>
      </c>
      <c r="T726" s="308">
        <v>45596</v>
      </c>
      <c r="U726" s="307"/>
      <c r="V726" s="335" t="s">
        <v>59</v>
      </c>
    </row>
    <row r="727" spans="1:22" ht="78" x14ac:dyDescent="0.3">
      <c r="A727" s="307">
        <v>721</v>
      </c>
      <c r="B727" s="335" t="s">
        <v>40</v>
      </c>
      <c r="C727" s="44" t="s">
        <v>884</v>
      </c>
      <c r="D727" s="307"/>
      <c r="E727" s="335" t="s">
        <v>20</v>
      </c>
      <c r="F727" s="44" t="s">
        <v>1540</v>
      </c>
      <c r="G727" s="307" t="s">
        <v>184</v>
      </c>
      <c r="H727" s="307">
        <v>76.717250000000007</v>
      </c>
      <c r="I727" s="307">
        <v>1</v>
      </c>
      <c r="J727" s="335">
        <v>76.717250000000007</v>
      </c>
      <c r="K727" s="335">
        <v>76.717250000000007</v>
      </c>
      <c r="L727" s="335">
        <v>1</v>
      </c>
      <c r="M727" s="335">
        <v>76.717250000000007</v>
      </c>
      <c r="N727" s="6" t="s">
        <v>1547</v>
      </c>
      <c r="O727" s="336">
        <v>45566</v>
      </c>
      <c r="P727" s="33" t="str">
        <f>HYPERLINK("https://my.zakupivli.pro/remote/dispatcher/state_purchase_view/54453100", "UA-2024-11-01-000223-a")</f>
        <v>UA-2024-11-01-000223-a</v>
      </c>
      <c r="Q727" s="335">
        <v>76.717250000000007</v>
      </c>
      <c r="R727" s="335">
        <v>1</v>
      </c>
      <c r="S727" s="335">
        <v>76.717250000000007</v>
      </c>
      <c r="T727" s="336">
        <v>45596</v>
      </c>
      <c r="U727" s="307"/>
      <c r="V727" s="335" t="s">
        <v>59</v>
      </c>
    </row>
    <row r="728" spans="1:22" ht="78" x14ac:dyDescent="0.3">
      <c r="A728" s="307">
        <v>722</v>
      </c>
      <c r="B728" s="337" t="s">
        <v>40</v>
      </c>
      <c r="C728" s="44" t="s">
        <v>884</v>
      </c>
      <c r="D728" s="307"/>
      <c r="E728" s="337" t="s">
        <v>20</v>
      </c>
      <c r="F728" s="44" t="s">
        <v>1548</v>
      </c>
      <c r="G728" s="337" t="s">
        <v>184</v>
      </c>
      <c r="H728" s="307">
        <v>588.98168999999996</v>
      </c>
      <c r="I728" s="307">
        <v>1</v>
      </c>
      <c r="J728" s="337">
        <v>588.98168999999996</v>
      </c>
      <c r="K728" s="337">
        <v>588.98168999999996</v>
      </c>
      <c r="L728" s="337">
        <v>1</v>
      </c>
      <c r="M728" s="337">
        <v>588.98168999999996</v>
      </c>
      <c r="N728" s="6" t="s">
        <v>1549</v>
      </c>
      <c r="O728" s="308">
        <v>45601</v>
      </c>
      <c r="P728" s="33" t="str">
        <f>HYPERLINK("https://my.zakupivli.pro/remote/dispatcher/state_purchase_view/54552115", "UA-2024-11-05-013976-a")</f>
        <v>UA-2024-11-05-013976-a</v>
      </c>
      <c r="Q728" s="337">
        <v>588.98168999999996</v>
      </c>
      <c r="R728" s="337">
        <v>1</v>
      </c>
      <c r="S728" s="337">
        <v>588.98168999999996</v>
      </c>
      <c r="T728" s="308">
        <v>45601</v>
      </c>
      <c r="U728" s="307"/>
      <c r="V728" s="337" t="s">
        <v>59</v>
      </c>
    </row>
    <row r="729" spans="1:22" ht="140.4" x14ac:dyDescent="0.3">
      <c r="A729" s="307">
        <v>723</v>
      </c>
      <c r="B729" s="307" t="s">
        <v>1150</v>
      </c>
      <c r="C729" s="44" t="s">
        <v>1400</v>
      </c>
      <c r="D729" s="397" t="s">
        <v>58</v>
      </c>
      <c r="E729" s="338" t="s">
        <v>75</v>
      </c>
      <c r="F729" s="44" t="s">
        <v>1550</v>
      </c>
      <c r="G729" s="307" t="s">
        <v>1149</v>
      </c>
      <c r="H729" s="119">
        <v>480</v>
      </c>
      <c r="I729" s="307">
        <v>1</v>
      </c>
      <c r="J729" s="119">
        <v>480</v>
      </c>
      <c r="K729" s="119">
        <v>480</v>
      </c>
      <c r="L729" s="338">
        <v>1</v>
      </c>
      <c r="M729" s="119">
        <v>480</v>
      </c>
      <c r="N729" s="6" t="s">
        <v>1554</v>
      </c>
      <c r="O729" s="308">
        <v>45602</v>
      </c>
      <c r="P729" s="33" t="str">
        <f>HYPERLINK("https://my.zakupivli.pro/remote/dispatcher/state_purchase_view/54591270", "UA-2024-11-06-015235-a")</f>
        <v>UA-2024-11-06-015235-a</v>
      </c>
      <c r="Q729" s="119">
        <v>480</v>
      </c>
      <c r="R729" s="307">
        <v>1</v>
      </c>
      <c r="S729" s="119">
        <v>480</v>
      </c>
      <c r="T729" s="308">
        <v>45618</v>
      </c>
      <c r="U729" s="307"/>
      <c r="V729" s="307"/>
    </row>
    <row r="730" spans="1:22" ht="62.4" x14ac:dyDescent="0.3">
      <c r="A730" s="307">
        <v>724</v>
      </c>
      <c r="B730" s="307" t="s">
        <v>21</v>
      </c>
      <c r="C730" s="44" t="s">
        <v>893</v>
      </c>
      <c r="D730" s="307"/>
      <c r="E730" s="338" t="s">
        <v>75</v>
      </c>
      <c r="F730" s="44" t="s">
        <v>1551</v>
      </c>
      <c r="G730" s="307" t="s">
        <v>186</v>
      </c>
      <c r="H730" s="307"/>
      <c r="I730" s="307">
        <v>7</v>
      </c>
      <c r="J730" s="307">
        <v>67.769000000000005</v>
      </c>
      <c r="K730" s="307"/>
      <c r="L730" s="338">
        <v>7</v>
      </c>
      <c r="M730" s="338">
        <v>67.769000000000005</v>
      </c>
      <c r="N730" s="6" t="s">
        <v>1555</v>
      </c>
      <c r="O730" s="339">
        <v>45602</v>
      </c>
      <c r="P730" s="33" t="str">
        <f>HYPERLINK("https://my.zakupivli.pro/remote/dispatcher/state_purchase_view/54590134", "UA-2024-11-06-014697-a")</f>
        <v>UA-2024-11-06-014697-a</v>
      </c>
      <c r="Q730" s="307"/>
      <c r="R730" s="338">
        <v>7</v>
      </c>
      <c r="S730" s="338">
        <v>67.769000000000005</v>
      </c>
      <c r="T730" s="339">
        <v>45602</v>
      </c>
      <c r="U730" s="307"/>
      <c r="V730" s="338" t="s">
        <v>59</v>
      </c>
    </row>
    <row r="731" spans="1:22" ht="93.6" x14ac:dyDescent="0.3">
      <c r="A731" s="307">
        <v>725</v>
      </c>
      <c r="B731" s="307" t="s">
        <v>1150</v>
      </c>
      <c r="C731" s="44" t="s">
        <v>1553</v>
      </c>
      <c r="D731" s="397" t="s">
        <v>58</v>
      </c>
      <c r="E731" s="338" t="s">
        <v>75</v>
      </c>
      <c r="F731" s="44" t="s">
        <v>1552</v>
      </c>
      <c r="G731" s="307" t="s">
        <v>1149</v>
      </c>
      <c r="H731" s="119">
        <v>1400</v>
      </c>
      <c r="I731" s="307">
        <v>1</v>
      </c>
      <c r="J731" s="119">
        <v>1400</v>
      </c>
      <c r="K731" s="119">
        <v>1400</v>
      </c>
      <c r="L731" s="338">
        <v>1</v>
      </c>
      <c r="M731" s="119">
        <v>1400</v>
      </c>
      <c r="N731" s="6" t="s">
        <v>1556</v>
      </c>
      <c r="O731" s="339">
        <v>45602</v>
      </c>
      <c r="P731" s="33" t="str">
        <f>HYPERLINK("https://my.zakupivli.pro/remote/dispatcher/state_purchase_view/54588242", "UA-2024-11-06-013838-a")</f>
        <v>UA-2024-11-06-013838-a</v>
      </c>
      <c r="Q731" s="307">
        <v>1233.3333399999999</v>
      </c>
      <c r="R731" s="307">
        <v>1</v>
      </c>
      <c r="S731" s="360">
        <v>1233.3333399999999</v>
      </c>
      <c r="T731" s="308">
        <v>45617</v>
      </c>
      <c r="U731" s="307"/>
      <c r="V731" s="307"/>
    </row>
    <row r="732" spans="1:22" ht="62.4" x14ac:dyDescent="0.3">
      <c r="A732" s="307">
        <v>726</v>
      </c>
      <c r="B732" s="341" t="s">
        <v>1150</v>
      </c>
      <c r="C732" s="44" t="s">
        <v>1400</v>
      </c>
      <c r="D732" s="307"/>
      <c r="E732" s="341" t="s">
        <v>75</v>
      </c>
      <c r="F732" s="225" t="s">
        <v>1429</v>
      </c>
      <c r="G732" s="307" t="s">
        <v>1149</v>
      </c>
      <c r="H732" s="119">
        <v>56</v>
      </c>
      <c r="I732" s="307">
        <v>1</v>
      </c>
      <c r="J732" s="119">
        <v>56</v>
      </c>
      <c r="K732" s="119">
        <v>56</v>
      </c>
      <c r="L732" s="341">
        <v>1</v>
      </c>
      <c r="M732" s="119">
        <v>56</v>
      </c>
      <c r="N732" s="6" t="s">
        <v>1557</v>
      </c>
      <c r="O732" s="308">
        <v>45603</v>
      </c>
      <c r="P732" s="33" t="str">
        <f>HYPERLINK("https://my.zakupivli.pro/remote/dispatcher/state_purchase_view/54604192", "UA-2024-11-07-003266-a")</f>
        <v>UA-2024-11-07-003266-a</v>
      </c>
      <c r="Q732" s="119">
        <v>56</v>
      </c>
      <c r="R732" s="341">
        <v>1</v>
      </c>
      <c r="S732" s="119">
        <v>56</v>
      </c>
      <c r="T732" s="340">
        <v>45603</v>
      </c>
      <c r="U732" s="307"/>
      <c r="V732" s="341" t="s">
        <v>59</v>
      </c>
    </row>
    <row r="733" spans="1:22" ht="62.4" x14ac:dyDescent="0.3">
      <c r="A733" s="342">
        <v>727</v>
      </c>
      <c r="B733" s="342" t="s">
        <v>21</v>
      </c>
      <c r="C733" s="44" t="s">
        <v>300</v>
      </c>
      <c r="D733" s="342"/>
      <c r="E733" s="342" t="s">
        <v>20</v>
      </c>
      <c r="F733" s="44" t="s">
        <v>1558</v>
      </c>
      <c r="G733" s="342" t="s">
        <v>1526</v>
      </c>
      <c r="H733" s="342">
        <v>8.0710000000000004E-2</v>
      </c>
      <c r="I733" s="342">
        <v>1000</v>
      </c>
      <c r="J733" s="119">
        <v>80.709999999999994</v>
      </c>
      <c r="K733" s="342">
        <v>8.0710000000000004E-2</v>
      </c>
      <c r="L733" s="342">
        <v>1000</v>
      </c>
      <c r="M733" s="119">
        <v>80.709999999999994</v>
      </c>
      <c r="N733" s="6" t="s">
        <v>1560</v>
      </c>
      <c r="O733" s="343">
        <v>45604</v>
      </c>
      <c r="P733" s="33" t="str">
        <f>HYPERLINK("https://my.zakupivli.pro/remote/dispatcher/state_purchase_view/54641995", "UA-2024-11-08-003305-a")</f>
        <v>UA-2024-11-08-003305-a</v>
      </c>
      <c r="Q733" s="342">
        <v>8.0710000000000004E-2</v>
      </c>
      <c r="R733" s="342">
        <v>1000</v>
      </c>
      <c r="S733" s="119">
        <v>80.709999999999994</v>
      </c>
      <c r="T733" s="343">
        <v>45604</v>
      </c>
      <c r="U733" s="342"/>
      <c r="V733" s="342" t="s">
        <v>59</v>
      </c>
    </row>
    <row r="734" spans="1:22" ht="62.4" x14ac:dyDescent="0.3">
      <c r="A734" s="342">
        <v>728</v>
      </c>
      <c r="B734" s="342" t="s">
        <v>21</v>
      </c>
      <c r="C734" s="44" t="s">
        <v>412</v>
      </c>
      <c r="D734" s="342"/>
      <c r="E734" s="342" t="s">
        <v>20</v>
      </c>
      <c r="F734" s="44" t="s">
        <v>1296</v>
      </c>
      <c r="G734" s="342" t="s">
        <v>185</v>
      </c>
      <c r="H734" s="342">
        <v>71.625</v>
      </c>
      <c r="I734" s="342">
        <v>1</v>
      </c>
      <c r="J734" s="342">
        <v>71.625</v>
      </c>
      <c r="K734" s="342">
        <v>71.625</v>
      </c>
      <c r="L734" s="342">
        <v>1</v>
      </c>
      <c r="M734" s="342">
        <v>71.625</v>
      </c>
      <c r="N734" s="6" t="s">
        <v>1561</v>
      </c>
      <c r="O734" s="343">
        <v>45604</v>
      </c>
      <c r="P734" s="33" t="str">
        <f>HYPERLINK("https://my.zakupivli.pro/remote/dispatcher/state_purchase_view/54640544", "UA-2024-11-08-002662-a")</f>
        <v>UA-2024-11-08-002662-a</v>
      </c>
      <c r="Q734" s="342">
        <v>71.625</v>
      </c>
      <c r="R734" s="342">
        <v>1</v>
      </c>
      <c r="S734" s="342">
        <v>71.625</v>
      </c>
      <c r="T734" s="343">
        <v>45604</v>
      </c>
      <c r="U734" s="342"/>
      <c r="V734" s="342" t="s">
        <v>59</v>
      </c>
    </row>
    <row r="735" spans="1:22" ht="78" x14ac:dyDescent="0.3">
      <c r="A735" s="342">
        <v>729</v>
      </c>
      <c r="B735" s="342" t="s">
        <v>21</v>
      </c>
      <c r="C735" s="44" t="s">
        <v>405</v>
      </c>
      <c r="D735" s="397" t="s">
        <v>58</v>
      </c>
      <c r="E735" s="342" t="s">
        <v>75</v>
      </c>
      <c r="F735" s="44" t="s">
        <v>1559</v>
      </c>
      <c r="G735" s="342" t="s">
        <v>186</v>
      </c>
      <c r="H735" s="342"/>
      <c r="I735" s="342">
        <v>2</v>
      </c>
      <c r="J735" s="342">
        <v>433.33332999999999</v>
      </c>
      <c r="K735" s="342"/>
      <c r="L735" s="342">
        <v>2</v>
      </c>
      <c r="M735" s="342">
        <v>433.33332999999999</v>
      </c>
      <c r="N735" s="6" t="s">
        <v>1562</v>
      </c>
      <c r="O735" s="343">
        <v>45604</v>
      </c>
      <c r="P735" s="33" t="str">
        <f>HYPERLINK("https://my.zakupivli.pro/remote/dispatcher/state_purchase_view/54634822", "UA-2024-11-08-000190-a")</f>
        <v>UA-2024-11-08-000190-a</v>
      </c>
      <c r="Q735" s="342"/>
      <c r="R735" s="342">
        <v>2</v>
      </c>
      <c r="S735" s="342">
        <v>423.54</v>
      </c>
      <c r="T735" s="343">
        <v>45621</v>
      </c>
      <c r="U735" s="342"/>
      <c r="V735" s="342"/>
    </row>
    <row r="736" spans="1:22" ht="62.4" x14ac:dyDescent="0.3">
      <c r="A736" s="344">
        <v>730</v>
      </c>
      <c r="B736" s="344" t="s">
        <v>40</v>
      </c>
      <c r="C736" s="44" t="s">
        <v>884</v>
      </c>
      <c r="D736" s="344"/>
      <c r="E736" s="344" t="s">
        <v>20</v>
      </c>
      <c r="F736" s="64" t="s">
        <v>1563</v>
      </c>
      <c r="G736" s="344" t="s">
        <v>184</v>
      </c>
      <c r="H736" s="344">
        <v>1208.4389200000001</v>
      </c>
      <c r="I736" s="344">
        <v>1</v>
      </c>
      <c r="J736" s="344">
        <v>1208.4389200000001</v>
      </c>
      <c r="K736" s="344">
        <v>1208.4389200000001</v>
      </c>
      <c r="L736" s="344">
        <v>1</v>
      </c>
      <c r="M736" s="344">
        <v>1208.4389200000001</v>
      </c>
      <c r="N736" s="6" t="s">
        <v>1565</v>
      </c>
      <c r="O736" s="345">
        <v>45608</v>
      </c>
      <c r="P736" s="33" t="str">
        <f>HYPERLINK("https://my.zakupivli.pro/remote/dispatcher/state_purchase_view/54732542", "UA-2024-11-12-010433-a")</f>
        <v>UA-2024-11-12-010433-a</v>
      </c>
      <c r="Q736" s="344">
        <v>1208.4389200000001</v>
      </c>
      <c r="R736" s="344">
        <v>1</v>
      </c>
      <c r="S736" s="344">
        <v>1208.4389200000001</v>
      </c>
      <c r="T736" s="345">
        <v>45608</v>
      </c>
      <c r="U736" s="344"/>
      <c r="V736" s="344" t="s">
        <v>59</v>
      </c>
    </row>
    <row r="737" spans="1:22" ht="62.4" x14ac:dyDescent="0.3">
      <c r="A737" s="344">
        <v>731</v>
      </c>
      <c r="B737" s="344" t="s">
        <v>40</v>
      </c>
      <c r="C737" s="44" t="s">
        <v>884</v>
      </c>
      <c r="D737" s="344"/>
      <c r="E737" s="344" t="s">
        <v>20</v>
      </c>
      <c r="F737" s="64" t="s">
        <v>1564</v>
      </c>
      <c r="G737" s="344" t="s">
        <v>184</v>
      </c>
      <c r="H737" s="344">
        <v>473.19024999999999</v>
      </c>
      <c r="I737" s="344">
        <v>1</v>
      </c>
      <c r="J737" s="344">
        <v>473.19024999999999</v>
      </c>
      <c r="K737" s="344">
        <v>473.19024999999999</v>
      </c>
      <c r="L737" s="344">
        <v>1</v>
      </c>
      <c r="M737" s="344">
        <v>473.19024999999999</v>
      </c>
      <c r="N737" s="6" t="s">
        <v>1566</v>
      </c>
      <c r="O737" s="345">
        <v>45608</v>
      </c>
      <c r="P737" s="33" t="str">
        <f>HYPERLINK("https://my.zakupivli.pro/remote/dispatcher/state_purchase_view/54732316", "UA-2024-11-12-010311-a")</f>
        <v>UA-2024-11-12-010311-a</v>
      </c>
      <c r="Q737" s="344">
        <v>473.19024999999999</v>
      </c>
      <c r="R737" s="344">
        <v>1</v>
      </c>
      <c r="S737" s="344">
        <v>473.19024999999999</v>
      </c>
      <c r="T737" s="345">
        <v>45608</v>
      </c>
      <c r="U737" s="344"/>
      <c r="V737" s="344" t="s">
        <v>59</v>
      </c>
    </row>
    <row r="738" spans="1:22" ht="62.4" x14ac:dyDescent="0.3">
      <c r="A738" s="344">
        <v>732</v>
      </c>
      <c r="B738" s="346" t="s">
        <v>40</v>
      </c>
      <c r="C738" s="44" t="s">
        <v>884</v>
      </c>
      <c r="D738" s="344"/>
      <c r="E738" s="346" t="s">
        <v>20</v>
      </c>
      <c r="F738" s="44" t="s">
        <v>1567</v>
      </c>
      <c r="G738" s="346" t="s">
        <v>184</v>
      </c>
      <c r="H738" s="344">
        <v>123.59764</v>
      </c>
      <c r="I738" s="344">
        <v>1</v>
      </c>
      <c r="J738" s="346">
        <v>123.59764</v>
      </c>
      <c r="K738" s="346">
        <v>123.59764</v>
      </c>
      <c r="L738" s="346">
        <v>1</v>
      </c>
      <c r="M738" s="346">
        <v>123.59764</v>
      </c>
      <c r="N738" s="6" t="s">
        <v>1580</v>
      </c>
      <c r="O738" s="345">
        <v>45610</v>
      </c>
      <c r="P738" s="33" t="str">
        <f>HYPERLINK("https://my.zakupivli.pro/remote/dispatcher/state_purchase_view/54822874", "UA-2024-11-14-015224-a")</f>
        <v>UA-2024-11-14-015224-a</v>
      </c>
      <c r="Q738" s="346">
        <v>123.59764</v>
      </c>
      <c r="R738" s="346">
        <v>1</v>
      </c>
      <c r="S738" s="346">
        <v>123.59764</v>
      </c>
      <c r="T738" s="347">
        <v>45610</v>
      </c>
      <c r="U738" s="344"/>
      <c r="V738" s="346" t="s">
        <v>59</v>
      </c>
    </row>
    <row r="739" spans="1:22" ht="62.4" x14ac:dyDescent="0.3">
      <c r="A739" s="344">
        <v>733</v>
      </c>
      <c r="B739" s="346" t="s">
        <v>40</v>
      </c>
      <c r="C739" s="44" t="s">
        <v>884</v>
      </c>
      <c r="D739" s="344"/>
      <c r="E739" s="346" t="s">
        <v>20</v>
      </c>
      <c r="F739" s="44" t="s">
        <v>1568</v>
      </c>
      <c r="G739" s="346" t="s">
        <v>184</v>
      </c>
      <c r="H739" s="344">
        <v>295.39073999999999</v>
      </c>
      <c r="I739" s="344">
        <v>1</v>
      </c>
      <c r="J739" s="346">
        <v>295.39073999999999</v>
      </c>
      <c r="K739" s="346">
        <v>295.39073999999999</v>
      </c>
      <c r="L739" s="346">
        <v>1</v>
      </c>
      <c r="M739" s="346">
        <v>295.39073999999999</v>
      </c>
      <c r="N739" s="6" t="s">
        <v>1581</v>
      </c>
      <c r="O739" s="347">
        <v>45610</v>
      </c>
      <c r="P739" s="33" t="str">
        <f>HYPERLINK("https://my.zakupivli.pro/remote/dispatcher/state_purchase_view/54822010", "UA-2024-11-14-014888-a")</f>
        <v>UA-2024-11-14-014888-a</v>
      </c>
      <c r="Q739" s="346">
        <v>295.39073999999999</v>
      </c>
      <c r="R739" s="346">
        <v>1</v>
      </c>
      <c r="S739" s="346">
        <v>295.39073999999999</v>
      </c>
      <c r="T739" s="347">
        <v>45610</v>
      </c>
      <c r="U739" s="344"/>
      <c r="V739" s="346" t="s">
        <v>59</v>
      </c>
    </row>
    <row r="740" spans="1:22" ht="62.4" x14ac:dyDescent="0.3">
      <c r="A740" s="344">
        <v>734</v>
      </c>
      <c r="B740" s="346" t="s">
        <v>40</v>
      </c>
      <c r="C740" s="44" t="s">
        <v>884</v>
      </c>
      <c r="D740" s="344"/>
      <c r="E740" s="346" t="s">
        <v>20</v>
      </c>
      <c r="F740" s="44" t="s">
        <v>1569</v>
      </c>
      <c r="G740" s="346" t="s">
        <v>184</v>
      </c>
      <c r="H740" s="344">
        <v>288.64389999999997</v>
      </c>
      <c r="I740" s="344">
        <v>1</v>
      </c>
      <c r="J740" s="346">
        <v>288.64389999999997</v>
      </c>
      <c r="K740" s="346">
        <v>288.64389999999997</v>
      </c>
      <c r="L740" s="346">
        <v>1</v>
      </c>
      <c r="M740" s="346">
        <v>288.64389999999997</v>
      </c>
      <c r="N740" s="6" t="s">
        <v>1582</v>
      </c>
      <c r="O740" s="347">
        <v>45610</v>
      </c>
      <c r="P740" s="33" t="str">
        <f>HYPERLINK("https://my.zakupivli.pro/remote/dispatcher/state_purchase_view/54821149", "UA-2024-11-14-014524-a")</f>
        <v>UA-2024-11-14-014524-a</v>
      </c>
      <c r="Q740" s="346">
        <v>288.64389999999997</v>
      </c>
      <c r="R740" s="346">
        <v>1</v>
      </c>
      <c r="S740" s="346">
        <v>288.64389999999997</v>
      </c>
      <c r="T740" s="347">
        <v>45610</v>
      </c>
      <c r="U740" s="344"/>
      <c r="V740" s="346" t="s">
        <v>59</v>
      </c>
    </row>
    <row r="741" spans="1:22" ht="78" x14ac:dyDescent="0.3">
      <c r="A741" s="344">
        <v>735</v>
      </c>
      <c r="B741" s="346" t="s">
        <v>40</v>
      </c>
      <c r="C741" s="44" t="s">
        <v>884</v>
      </c>
      <c r="D741" s="344"/>
      <c r="E741" s="346" t="s">
        <v>20</v>
      </c>
      <c r="F741" s="44" t="s">
        <v>1570</v>
      </c>
      <c r="G741" s="346" t="s">
        <v>184</v>
      </c>
      <c r="H741" s="344">
        <v>278.11198999999999</v>
      </c>
      <c r="I741" s="344">
        <v>1</v>
      </c>
      <c r="J741" s="346">
        <v>278.11198999999999</v>
      </c>
      <c r="K741" s="346">
        <v>278.11198999999999</v>
      </c>
      <c r="L741" s="346">
        <v>1</v>
      </c>
      <c r="M741" s="346">
        <v>278.11198999999999</v>
      </c>
      <c r="N741" s="6" t="s">
        <v>1583</v>
      </c>
      <c r="O741" s="347">
        <v>45610</v>
      </c>
      <c r="P741" s="33" t="str">
        <f>HYPERLINK("https://my.zakupivli.pro/remote/dispatcher/state_purchase_view/54820976", "UA-2024-11-14-014426-a")</f>
        <v>UA-2024-11-14-014426-a</v>
      </c>
      <c r="Q741" s="346">
        <v>278.11198999999999</v>
      </c>
      <c r="R741" s="346">
        <v>1</v>
      </c>
      <c r="S741" s="346">
        <v>278.11198999999999</v>
      </c>
      <c r="T741" s="347">
        <v>45610</v>
      </c>
      <c r="U741" s="344"/>
      <c r="V741" s="346" t="s">
        <v>59</v>
      </c>
    </row>
    <row r="742" spans="1:22" ht="78" x14ac:dyDescent="0.3">
      <c r="A742" s="344">
        <v>736</v>
      </c>
      <c r="B742" s="346" t="s">
        <v>40</v>
      </c>
      <c r="C742" s="44" t="s">
        <v>884</v>
      </c>
      <c r="D742" s="344"/>
      <c r="E742" s="346" t="s">
        <v>20</v>
      </c>
      <c r="F742" s="44" t="s">
        <v>1571</v>
      </c>
      <c r="G742" s="346" t="s">
        <v>184</v>
      </c>
      <c r="H742" s="344">
        <v>160.96020999999999</v>
      </c>
      <c r="I742" s="344">
        <v>1</v>
      </c>
      <c r="J742" s="346">
        <v>160.96020999999999</v>
      </c>
      <c r="K742" s="346">
        <v>160.96020999999999</v>
      </c>
      <c r="L742" s="346">
        <v>1</v>
      </c>
      <c r="M742" s="346">
        <v>160.96020999999999</v>
      </c>
      <c r="N742" s="6" t="s">
        <v>1584</v>
      </c>
      <c r="O742" s="347">
        <v>45610</v>
      </c>
      <c r="P742" s="33" t="str">
        <f>HYPERLINK("https://my.zakupivli.pro/remote/dispatcher/state_purchase_view/54820835", "UA-2024-11-14-014342-a")</f>
        <v>UA-2024-11-14-014342-a</v>
      </c>
      <c r="Q742" s="346">
        <v>160.96020999999999</v>
      </c>
      <c r="R742" s="346">
        <v>1</v>
      </c>
      <c r="S742" s="346">
        <v>160.96020999999999</v>
      </c>
      <c r="T742" s="347">
        <v>45610</v>
      </c>
      <c r="U742" s="344"/>
      <c r="V742" s="346" t="s">
        <v>59</v>
      </c>
    </row>
    <row r="743" spans="1:22" ht="62.4" x14ac:dyDescent="0.3">
      <c r="A743" s="344">
        <v>737</v>
      </c>
      <c r="B743" s="346" t="s">
        <v>40</v>
      </c>
      <c r="C743" s="44" t="s">
        <v>884</v>
      </c>
      <c r="D743" s="344"/>
      <c r="E743" s="346" t="s">
        <v>20</v>
      </c>
      <c r="F743" s="44" t="s">
        <v>1572</v>
      </c>
      <c r="G743" s="346" t="s">
        <v>184</v>
      </c>
      <c r="H743" s="344">
        <v>270.2063</v>
      </c>
      <c r="I743" s="344">
        <v>1</v>
      </c>
      <c r="J743" s="346">
        <v>270.2063</v>
      </c>
      <c r="K743" s="346">
        <v>270.2063</v>
      </c>
      <c r="L743" s="346">
        <v>1</v>
      </c>
      <c r="M743" s="346">
        <v>270.2063</v>
      </c>
      <c r="N743" s="6" t="s">
        <v>1585</v>
      </c>
      <c r="O743" s="347">
        <v>45610</v>
      </c>
      <c r="P743" s="33" t="str">
        <f>HYPERLINK("https://my.zakupivli.pro/remote/dispatcher/state_purchase_view/54820777", "UA-2024-11-14-014309-a")</f>
        <v>UA-2024-11-14-014309-a</v>
      </c>
      <c r="Q743" s="346">
        <v>270.2063</v>
      </c>
      <c r="R743" s="346">
        <v>1</v>
      </c>
      <c r="S743" s="346">
        <v>270.2063</v>
      </c>
      <c r="T743" s="347">
        <v>45610</v>
      </c>
      <c r="U743" s="344"/>
      <c r="V743" s="346" t="s">
        <v>59</v>
      </c>
    </row>
    <row r="744" spans="1:22" ht="78" x14ac:dyDescent="0.3">
      <c r="A744" s="344">
        <v>738</v>
      </c>
      <c r="B744" s="346" t="s">
        <v>40</v>
      </c>
      <c r="C744" s="44" t="s">
        <v>884</v>
      </c>
      <c r="D744" s="344"/>
      <c r="E744" s="346" t="s">
        <v>20</v>
      </c>
      <c r="F744" s="44" t="s">
        <v>1573</v>
      </c>
      <c r="G744" s="346" t="s">
        <v>184</v>
      </c>
      <c r="H744" s="344">
        <v>716.86090000000002</v>
      </c>
      <c r="I744" s="344">
        <v>1</v>
      </c>
      <c r="J744" s="346">
        <v>716.86090000000002</v>
      </c>
      <c r="K744" s="346">
        <v>716.86090000000002</v>
      </c>
      <c r="L744" s="346">
        <v>1</v>
      </c>
      <c r="M744" s="346">
        <v>716.86090000000002</v>
      </c>
      <c r="N744" s="6" t="s">
        <v>1586</v>
      </c>
      <c r="O744" s="347">
        <v>45610</v>
      </c>
      <c r="P744" s="33" t="str">
        <f>HYPERLINK("https://my.zakupivli.pro/remote/dispatcher/state_purchase_view/54820687", "UA-2024-11-14-014257-a")</f>
        <v>UA-2024-11-14-014257-a</v>
      </c>
      <c r="Q744" s="346">
        <v>716.86090000000002</v>
      </c>
      <c r="R744" s="346">
        <v>1</v>
      </c>
      <c r="S744" s="346">
        <v>716.86090000000002</v>
      </c>
      <c r="T744" s="347">
        <v>45610</v>
      </c>
      <c r="U744" s="344"/>
      <c r="V744" s="346" t="s">
        <v>59</v>
      </c>
    </row>
    <row r="745" spans="1:22" ht="62.4" x14ac:dyDescent="0.3">
      <c r="A745" s="344">
        <v>739</v>
      </c>
      <c r="B745" s="346" t="s">
        <v>40</v>
      </c>
      <c r="C745" s="44" t="s">
        <v>884</v>
      </c>
      <c r="D745" s="344"/>
      <c r="E745" s="346" t="s">
        <v>20</v>
      </c>
      <c r="F745" s="44" t="s">
        <v>1574</v>
      </c>
      <c r="G745" s="346" t="s">
        <v>184</v>
      </c>
      <c r="H745" s="344">
        <v>130.29897</v>
      </c>
      <c r="I745" s="344">
        <v>1</v>
      </c>
      <c r="J745" s="346">
        <v>130.29897</v>
      </c>
      <c r="K745" s="346">
        <v>130.29897</v>
      </c>
      <c r="L745" s="346">
        <v>1</v>
      </c>
      <c r="M745" s="346">
        <v>130.29897</v>
      </c>
      <c r="N745" s="6" t="s">
        <v>1587</v>
      </c>
      <c r="O745" s="347">
        <v>45610</v>
      </c>
      <c r="P745" s="33" t="str">
        <f>HYPERLINK("https://my.zakupivli.pro/remote/dispatcher/state_purchase_view/54820495", "UA-2024-11-14-014124-a")</f>
        <v>UA-2024-11-14-014124-a</v>
      </c>
      <c r="Q745" s="346">
        <v>130.29897</v>
      </c>
      <c r="R745" s="346">
        <v>1</v>
      </c>
      <c r="S745" s="346">
        <v>130.29897</v>
      </c>
      <c r="T745" s="347">
        <v>45610</v>
      </c>
      <c r="U745" s="344"/>
      <c r="V745" s="346" t="s">
        <v>59</v>
      </c>
    </row>
    <row r="746" spans="1:22" ht="62.4" x14ac:dyDescent="0.3">
      <c r="A746" s="344">
        <v>740</v>
      </c>
      <c r="B746" s="346" t="s">
        <v>40</v>
      </c>
      <c r="C746" s="44" t="s">
        <v>884</v>
      </c>
      <c r="D746" s="344"/>
      <c r="E746" s="346" t="s">
        <v>20</v>
      </c>
      <c r="F746" s="44" t="s">
        <v>1575</v>
      </c>
      <c r="G746" s="346" t="s">
        <v>184</v>
      </c>
      <c r="H746" s="344">
        <v>253.92179999999999</v>
      </c>
      <c r="I746" s="344">
        <v>1</v>
      </c>
      <c r="J746" s="346">
        <v>253.92179999999999</v>
      </c>
      <c r="K746" s="346">
        <v>253.92179999999999</v>
      </c>
      <c r="L746" s="346">
        <v>1</v>
      </c>
      <c r="M746" s="346">
        <v>253.92179999999999</v>
      </c>
      <c r="N746" s="6" t="s">
        <v>1588</v>
      </c>
      <c r="O746" s="347">
        <v>45610</v>
      </c>
      <c r="P746" s="33" t="str">
        <f>HYPERLINK("https://my.zakupivli.pro/remote/dispatcher/state_purchase_view/54820196", "UA-2024-11-14-014034-a")</f>
        <v>UA-2024-11-14-014034-a</v>
      </c>
      <c r="Q746" s="346">
        <v>253.92179999999999</v>
      </c>
      <c r="R746" s="346">
        <v>1</v>
      </c>
      <c r="S746" s="346">
        <v>253.92179999999999</v>
      </c>
      <c r="T746" s="347">
        <v>45610</v>
      </c>
      <c r="U746" s="344"/>
      <c r="V746" s="346" t="s">
        <v>59</v>
      </c>
    </row>
    <row r="747" spans="1:22" ht="62.4" x14ac:dyDescent="0.3">
      <c r="A747" s="344">
        <v>741</v>
      </c>
      <c r="B747" s="346" t="s">
        <v>40</v>
      </c>
      <c r="C747" s="44" t="s">
        <v>884</v>
      </c>
      <c r="D747" s="344"/>
      <c r="E747" s="346" t="s">
        <v>20</v>
      </c>
      <c r="F747" s="44" t="s">
        <v>1576</v>
      </c>
      <c r="G747" s="346" t="s">
        <v>184</v>
      </c>
      <c r="H747" s="344">
        <v>133.48004</v>
      </c>
      <c r="I747" s="344">
        <v>1</v>
      </c>
      <c r="J747" s="346">
        <v>133.48004</v>
      </c>
      <c r="K747" s="346">
        <v>133.48004</v>
      </c>
      <c r="L747" s="346">
        <v>1</v>
      </c>
      <c r="M747" s="346">
        <v>133.48004</v>
      </c>
      <c r="N747" s="6" t="s">
        <v>1589</v>
      </c>
      <c r="O747" s="347">
        <v>45610</v>
      </c>
      <c r="P747" s="33" t="str">
        <f>HYPERLINK("https://my.zakupivli.pro/remote/dispatcher/state_purchase_view/54820177", "UA-2024-11-14-014016-a")</f>
        <v>UA-2024-11-14-014016-a</v>
      </c>
      <c r="Q747" s="346">
        <v>133.48004</v>
      </c>
      <c r="R747" s="346">
        <v>1</v>
      </c>
      <c r="S747" s="346">
        <v>133.48004</v>
      </c>
      <c r="T747" s="347">
        <v>45610</v>
      </c>
      <c r="U747" s="344"/>
      <c r="V747" s="346" t="s">
        <v>59</v>
      </c>
    </row>
    <row r="748" spans="1:22" ht="62.4" x14ac:dyDescent="0.3">
      <c r="A748" s="344">
        <v>742</v>
      </c>
      <c r="B748" s="346" t="s">
        <v>40</v>
      </c>
      <c r="C748" s="44" t="s">
        <v>884</v>
      </c>
      <c r="D748" s="344"/>
      <c r="E748" s="346" t="s">
        <v>20</v>
      </c>
      <c r="F748" s="44" t="s">
        <v>1577</v>
      </c>
      <c r="G748" s="346" t="s">
        <v>184</v>
      </c>
      <c r="H748" s="344">
        <v>665.55016999999998</v>
      </c>
      <c r="I748" s="344">
        <v>1</v>
      </c>
      <c r="J748" s="346">
        <v>665.55016999999998</v>
      </c>
      <c r="K748" s="346">
        <v>665.55016999999998</v>
      </c>
      <c r="L748" s="346">
        <v>1</v>
      </c>
      <c r="M748" s="346">
        <v>665.55016999999998</v>
      </c>
      <c r="N748" s="6" t="s">
        <v>1590</v>
      </c>
      <c r="O748" s="347">
        <v>45610</v>
      </c>
      <c r="P748" s="33" t="str">
        <f>HYPERLINK("https://my.zakupivli.pro/remote/dispatcher/state_purchase_view/54819986", "UA-2024-11-14-013905-a")</f>
        <v>UA-2024-11-14-013905-a</v>
      </c>
      <c r="Q748" s="346">
        <v>665.55016999999998</v>
      </c>
      <c r="R748" s="346">
        <v>1</v>
      </c>
      <c r="S748" s="346">
        <v>665.55016999999998</v>
      </c>
      <c r="T748" s="347">
        <v>45610</v>
      </c>
      <c r="U748" s="344"/>
      <c r="V748" s="346" t="s">
        <v>59</v>
      </c>
    </row>
    <row r="749" spans="1:22" ht="62.4" x14ac:dyDescent="0.3">
      <c r="A749" s="344">
        <v>743</v>
      </c>
      <c r="B749" s="346" t="s">
        <v>40</v>
      </c>
      <c r="C749" s="44" t="s">
        <v>73</v>
      </c>
      <c r="D749" s="344"/>
      <c r="E749" s="344" t="s">
        <v>75</v>
      </c>
      <c r="F749" s="44" t="s">
        <v>1578</v>
      </c>
      <c r="G749" s="346" t="s">
        <v>184</v>
      </c>
      <c r="H749" s="344">
        <v>99.433300000000003</v>
      </c>
      <c r="I749" s="344">
        <v>1</v>
      </c>
      <c r="J749" s="346">
        <v>99.433300000000003</v>
      </c>
      <c r="K749" s="346">
        <v>99.433300000000003</v>
      </c>
      <c r="L749" s="346">
        <v>1</v>
      </c>
      <c r="M749" s="346">
        <v>99.433300000000003</v>
      </c>
      <c r="N749" s="6" t="s">
        <v>1591</v>
      </c>
      <c r="O749" s="347">
        <v>45610</v>
      </c>
      <c r="P749" s="33" t="str">
        <f>HYPERLINK("https://my.zakupivli.pro/remote/dispatcher/state_purchase_view/54797048", "UA-2024-11-14-003634-a")</f>
        <v>UA-2024-11-14-003634-a</v>
      </c>
      <c r="Q749" s="346">
        <v>99.433300000000003</v>
      </c>
      <c r="R749" s="346">
        <v>1</v>
      </c>
      <c r="S749" s="346">
        <v>99.433300000000003</v>
      </c>
      <c r="T749" s="347">
        <v>45610</v>
      </c>
      <c r="U749" s="344"/>
      <c r="V749" s="346" t="s">
        <v>59</v>
      </c>
    </row>
    <row r="750" spans="1:22" ht="46.8" x14ac:dyDescent="0.3">
      <c r="A750" s="344">
        <v>744</v>
      </c>
      <c r="B750" s="344" t="s">
        <v>1150</v>
      </c>
      <c r="C750" s="44" t="s">
        <v>1322</v>
      </c>
      <c r="D750" s="397" t="s">
        <v>58</v>
      </c>
      <c r="E750" s="346" t="s">
        <v>75</v>
      </c>
      <c r="F750" s="44" t="s">
        <v>1579</v>
      </c>
      <c r="G750" s="344" t="s">
        <v>1149</v>
      </c>
      <c r="H750" s="344">
        <v>930.62915999999996</v>
      </c>
      <c r="I750" s="344">
        <v>1</v>
      </c>
      <c r="J750" s="346">
        <v>930.62915999999996</v>
      </c>
      <c r="K750" s="346">
        <v>930.62915999999996</v>
      </c>
      <c r="L750" s="346">
        <v>1</v>
      </c>
      <c r="M750" s="346">
        <v>930.62915999999996</v>
      </c>
      <c r="N750" s="6" t="s">
        <v>1592</v>
      </c>
      <c r="O750" s="347">
        <v>45610</v>
      </c>
      <c r="P750" s="33" t="str">
        <f>HYPERLINK("https://my.zakupivli.pro/remote/dispatcher/state_purchase_view/54789788", "UA-2024-11-14-000435-a")</f>
        <v>UA-2024-11-14-000435-a</v>
      </c>
      <c r="Q750" s="344">
        <v>930.29884000000004</v>
      </c>
      <c r="R750" s="344">
        <v>1</v>
      </c>
      <c r="S750" s="360">
        <v>930.29884000000004</v>
      </c>
      <c r="T750" s="345">
        <v>45624</v>
      </c>
      <c r="U750" s="344"/>
      <c r="V750" s="344"/>
    </row>
    <row r="751" spans="1:22" ht="78" x14ac:dyDescent="0.3">
      <c r="A751" s="344">
        <v>745</v>
      </c>
      <c r="B751" s="348" t="s">
        <v>40</v>
      </c>
      <c r="C751" s="44" t="s">
        <v>884</v>
      </c>
      <c r="D751" s="344"/>
      <c r="E751" s="348" t="s">
        <v>20</v>
      </c>
      <c r="F751" s="44" t="s">
        <v>1593</v>
      </c>
      <c r="G751" s="348" t="s">
        <v>184</v>
      </c>
      <c r="H751" s="344">
        <v>479.91138999999998</v>
      </c>
      <c r="I751" s="344">
        <v>1</v>
      </c>
      <c r="J751" s="348">
        <v>479.91138999999998</v>
      </c>
      <c r="K751" s="348">
        <v>479.91138999999998</v>
      </c>
      <c r="L751" s="348">
        <v>1</v>
      </c>
      <c r="M751" s="348">
        <v>479.91138999999998</v>
      </c>
      <c r="N751" s="6" t="s">
        <v>1598</v>
      </c>
      <c r="O751" s="345">
        <v>45611</v>
      </c>
      <c r="P751" s="33" t="str">
        <f>HYPERLINK("https://my.zakupivli.pro/remote/dispatcher/state_purchase_view/54856895", "UA-2024-11-15-012568-a")</f>
        <v>UA-2024-11-15-012568-a</v>
      </c>
      <c r="Q751" s="348">
        <v>479.91138999999998</v>
      </c>
      <c r="R751" s="348">
        <v>1</v>
      </c>
      <c r="S751" s="348">
        <v>479.91138999999998</v>
      </c>
      <c r="T751" s="349">
        <v>45611</v>
      </c>
      <c r="U751" s="344"/>
      <c r="V751" s="348" t="s">
        <v>59</v>
      </c>
    </row>
    <row r="752" spans="1:22" ht="62.4" x14ac:dyDescent="0.3">
      <c r="A752" s="344">
        <v>746</v>
      </c>
      <c r="B752" s="348" t="s">
        <v>40</v>
      </c>
      <c r="C752" s="44" t="s">
        <v>884</v>
      </c>
      <c r="D752" s="344"/>
      <c r="E752" s="348" t="s">
        <v>20</v>
      </c>
      <c r="F752" s="44" t="s">
        <v>1594</v>
      </c>
      <c r="G752" s="348" t="s">
        <v>184</v>
      </c>
      <c r="H752" s="344">
        <v>293.29867999999999</v>
      </c>
      <c r="I752" s="344">
        <v>1</v>
      </c>
      <c r="J752" s="348">
        <v>293.29867999999999</v>
      </c>
      <c r="K752" s="348">
        <v>293.29867999999999</v>
      </c>
      <c r="L752" s="348">
        <v>1</v>
      </c>
      <c r="M752" s="348">
        <v>293.29867999999999</v>
      </c>
      <c r="N752" s="6" t="s">
        <v>1599</v>
      </c>
      <c r="O752" s="349">
        <v>45611</v>
      </c>
      <c r="P752" s="33" t="str">
        <f>HYPERLINK("https://my.zakupivli.pro/remote/dispatcher/state_purchase_view/54856641", "UA-2024-11-15-012380-a")</f>
        <v>UA-2024-11-15-012380-a</v>
      </c>
      <c r="Q752" s="348">
        <v>293.29867999999999</v>
      </c>
      <c r="R752" s="348">
        <v>1</v>
      </c>
      <c r="S752" s="348">
        <v>293.29867999999999</v>
      </c>
      <c r="T752" s="349">
        <v>45611</v>
      </c>
      <c r="U752" s="344"/>
      <c r="V752" s="348" t="s">
        <v>59</v>
      </c>
    </row>
    <row r="753" spans="1:22" ht="78" x14ac:dyDescent="0.3">
      <c r="A753" s="344">
        <v>747</v>
      </c>
      <c r="B753" s="348" t="s">
        <v>40</v>
      </c>
      <c r="C753" s="44" t="s">
        <v>884</v>
      </c>
      <c r="D753" s="344"/>
      <c r="E753" s="348" t="s">
        <v>20</v>
      </c>
      <c r="F753" s="44" t="s">
        <v>1595</v>
      </c>
      <c r="G753" s="348" t="s">
        <v>184</v>
      </c>
      <c r="H753" s="344">
        <v>466.92307</v>
      </c>
      <c r="I753" s="344">
        <v>1</v>
      </c>
      <c r="J753" s="348">
        <v>466.92307</v>
      </c>
      <c r="K753" s="348">
        <v>466.92307</v>
      </c>
      <c r="L753" s="348">
        <v>1</v>
      </c>
      <c r="M753" s="348">
        <v>466.92307</v>
      </c>
      <c r="N753" s="6" t="s">
        <v>1600</v>
      </c>
      <c r="O753" s="349">
        <v>45611</v>
      </c>
      <c r="P753" s="33" t="str">
        <f>HYPERLINK("https://my.zakupivli.pro/remote/dispatcher/state_purchase_view/54856228", "UA-2024-11-15-012171-a")</f>
        <v>UA-2024-11-15-012171-a</v>
      </c>
      <c r="Q753" s="348">
        <v>466.92307</v>
      </c>
      <c r="R753" s="348">
        <v>1</v>
      </c>
      <c r="S753" s="348">
        <v>466.92307</v>
      </c>
      <c r="T753" s="349">
        <v>45611</v>
      </c>
      <c r="U753" s="344"/>
      <c r="V753" s="348" t="s">
        <v>59</v>
      </c>
    </row>
    <row r="754" spans="1:22" ht="78" x14ac:dyDescent="0.3">
      <c r="A754" s="344">
        <v>748</v>
      </c>
      <c r="B754" s="348" t="s">
        <v>40</v>
      </c>
      <c r="C754" s="44" t="s">
        <v>41</v>
      </c>
      <c r="D754" s="344"/>
      <c r="E754" s="348" t="s">
        <v>20</v>
      </c>
      <c r="F754" s="44" t="s">
        <v>1596</v>
      </c>
      <c r="G754" s="344" t="s">
        <v>184</v>
      </c>
      <c r="H754" s="344">
        <v>637.67813000000001</v>
      </c>
      <c r="I754" s="344">
        <v>1</v>
      </c>
      <c r="J754" s="348">
        <v>637.67813000000001</v>
      </c>
      <c r="K754" s="348">
        <v>637.67813000000001</v>
      </c>
      <c r="L754" s="348">
        <v>1</v>
      </c>
      <c r="M754" s="348">
        <v>637.67813000000001</v>
      </c>
      <c r="N754" s="6" t="s">
        <v>1601</v>
      </c>
      <c r="O754" s="349">
        <v>45611</v>
      </c>
      <c r="P754" s="33" t="str">
        <f>HYPERLINK("https://my.zakupivli.pro/remote/dispatcher/state_purchase_view/54855962", "UA-2024-11-15-012017-a")</f>
        <v>UA-2024-11-15-012017-a</v>
      </c>
      <c r="Q754" s="348">
        <v>637.67813000000001</v>
      </c>
      <c r="R754" s="348">
        <v>1</v>
      </c>
      <c r="S754" s="348">
        <v>637.67813000000001</v>
      </c>
      <c r="T754" s="349">
        <v>45611</v>
      </c>
      <c r="U754" s="344"/>
      <c r="V754" s="348" t="s">
        <v>59</v>
      </c>
    </row>
    <row r="755" spans="1:22" ht="78" x14ac:dyDescent="0.3">
      <c r="A755" s="344">
        <v>749</v>
      </c>
      <c r="B755" s="344" t="s">
        <v>21</v>
      </c>
      <c r="C755" s="44" t="s">
        <v>36</v>
      </c>
      <c r="D755" s="397" t="s">
        <v>58</v>
      </c>
      <c r="E755" s="348" t="s">
        <v>75</v>
      </c>
      <c r="F755" s="44" t="s">
        <v>1597</v>
      </c>
      <c r="G755" s="344" t="s">
        <v>185</v>
      </c>
      <c r="H755" s="344"/>
      <c r="I755" s="344">
        <v>25</v>
      </c>
      <c r="J755" s="344">
        <v>2554.2750000000001</v>
      </c>
      <c r="K755" s="344"/>
      <c r="L755" s="348">
        <v>25</v>
      </c>
      <c r="M755" s="348">
        <v>2554.2750000000001</v>
      </c>
      <c r="N755" s="6" t="s">
        <v>1602</v>
      </c>
      <c r="O755" s="349">
        <v>45611</v>
      </c>
      <c r="P755" s="33" t="str">
        <f>HYPERLINK("https://my.zakupivli.pro/remote/dispatcher/state_purchase_view/54837075", "UA-2024-11-15-003479-a")</f>
        <v>UA-2024-11-15-003479-a</v>
      </c>
      <c r="Q755" s="344"/>
      <c r="R755" s="344">
        <v>25</v>
      </c>
      <c r="S755" s="344">
        <v>2554.2750000000001</v>
      </c>
      <c r="T755" s="345">
        <v>45631</v>
      </c>
      <c r="U755" s="344"/>
      <c r="V755" s="344"/>
    </row>
    <row r="756" spans="1:22" ht="62.4" x14ac:dyDescent="0.3">
      <c r="A756" s="344">
        <v>750</v>
      </c>
      <c r="B756" s="350" t="s">
        <v>21</v>
      </c>
      <c r="C756" s="44" t="s">
        <v>412</v>
      </c>
      <c r="D756" s="344"/>
      <c r="E756" s="350" t="s">
        <v>20</v>
      </c>
      <c r="F756" s="225" t="s">
        <v>1386</v>
      </c>
      <c r="G756" s="350" t="s">
        <v>185</v>
      </c>
      <c r="H756" s="119">
        <v>72</v>
      </c>
      <c r="I756" s="344">
        <v>1</v>
      </c>
      <c r="J756" s="119">
        <v>72</v>
      </c>
      <c r="K756" s="119">
        <v>72</v>
      </c>
      <c r="L756" s="350">
        <v>1</v>
      </c>
      <c r="M756" s="119">
        <v>72</v>
      </c>
      <c r="N756" s="6" t="s">
        <v>1603</v>
      </c>
      <c r="O756" s="345">
        <v>45616</v>
      </c>
      <c r="P756" s="33" t="str">
        <f>HYPERLINK("https://my.zakupivli.pro/remote/dispatcher/state_purchase_view/54954390", "UA-2024-11-20-001284-a")</f>
        <v>UA-2024-11-20-001284-a</v>
      </c>
      <c r="Q756" s="119">
        <v>72</v>
      </c>
      <c r="R756" s="350">
        <v>1</v>
      </c>
      <c r="S756" s="119">
        <v>72</v>
      </c>
      <c r="T756" s="351">
        <v>45616</v>
      </c>
      <c r="U756" s="344"/>
      <c r="V756" s="350" t="s">
        <v>59</v>
      </c>
    </row>
    <row r="757" spans="1:22" ht="62.4" x14ac:dyDescent="0.3">
      <c r="A757" s="353">
        <v>751</v>
      </c>
      <c r="B757" s="353" t="s">
        <v>21</v>
      </c>
      <c r="C757" s="44" t="s">
        <v>32</v>
      </c>
      <c r="D757" s="353"/>
      <c r="E757" s="353" t="s">
        <v>20</v>
      </c>
      <c r="F757" s="225" t="s">
        <v>1604</v>
      </c>
      <c r="G757" s="353" t="s">
        <v>186</v>
      </c>
      <c r="H757" s="353"/>
      <c r="I757" s="353">
        <v>4</v>
      </c>
      <c r="J757" s="353">
        <v>3867.4949999999999</v>
      </c>
      <c r="K757" s="353"/>
      <c r="L757" s="353">
        <v>4</v>
      </c>
      <c r="M757" s="353">
        <v>3867.4949999999999</v>
      </c>
      <c r="N757" s="6" t="s">
        <v>1605</v>
      </c>
      <c r="O757" s="352">
        <v>45617</v>
      </c>
      <c r="P757" s="33" t="str">
        <f>HYPERLINK("https://my.zakupivli.pro/remote/dispatcher/state_purchase_view/55001569", "UA-2024-11-21-004000-a")</f>
        <v>UA-2024-11-21-004000-a</v>
      </c>
      <c r="Q757" s="353"/>
      <c r="R757" s="353">
        <v>4</v>
      </c>
      <c r="S757" s="353">
        <v>3867.4949999999999</v>
      </c>
      <c r="T757" s="352">
        <v>45617</v>
      </c>
      <c r="U757" s="353"/>
      <c r="V757" s="353" t="s">
        <v>59</v>
      </c>
    </row>
    <row r="758" spans="1:22" ht="62.4" x14ac:dyDescent="0.3">
      <c r="A758" s="354">
        <v>752</v>
      </c>
      <c r="B758" s="354" t="s">
        <v>40</v>
      </c>
      <c r="C758" s="44" t="s">
        <v>884</v>
      </c>
      <c r="D758" s="354"/>
      <c r="E758" s="354" t="s">
        <v>20</v>
      </c>
      <c r="F758" s="44" t="s">
        <v>1606</v>
      </c>
      <c r="G758" s="354" t="s">
        <v>184</v>
      </c>
      <c r="H758" s="354">
        <v>225.98391000000001</v>
      </c>
      <c r="I758" s="354">
        <v>1</v>
      </c>
      <c r="J758" s="354">
        <v>225.98391000000001</v>
      </c>
      <c r="K758" s="354">
        <v>225.98391000000001</v>
      </c>
      <c r="L758" s="354">
        <v>1</v>
      </c>
      <c r="M758" s="354">
        <v>225.98391000000001</v>
      </c>
      <c r="N758" s="6" t="s">
        <v>1607</v>
      </c>
      <c r="O758" s="355">
        <v>45618</v>
      </c>
      <c r="P758" s="33" t="str">
        <f>HYPERLINK("https://my.zakupivli.pro/remote/dispatcher/state_purchase_view/55052216", "UA-2024-11-22-008839-a")</f>
        <v>UA-2024-11-22-008839-a</v>
      </c>
      <c r="Q758" s="354">
        <v>225.98391000000001</v>
      </c>
      <c r="R758" s="354">
        <v>1</v>
      </c>
      <c r="S758" s="354">
        <v>225.98391000000001</v>
      </c>
      <c r="T758" s="355">
        <v>45618</v>
      </c>
      <c r="U758" s="354"/>
      <c r="V758" s="354" t="s">
        <v>59</v>
      </c>
    </row>
    <row r="759" spans="1:22" ht="62.4" x14ac:dyDescent="0.3">
      <c r="A759" s="354">
        <v>753</v>
      </c>
      <c r="B759" s="356" t="s">
        <v>40</v>
      </c>
      <c r="C759" s="44" t="s">
        <v>884</v>
      </c>
      <c r="D759" s="354"/>
      <c r="E759" s="356" t="s">
        <v>20</v>
      </c>
      <c r="F759" s="44" t="s">
        <v>1608</v>
      </c>
      <c r="G759" s="354" t="s">
        <v>184</v>
      </c>
      <c r="H759" s="354">
        <v>214.72739999999999</v>
      </c>
      <c r="I759" s="354">
        <v>1</v>
      </c>
      <c r="J759" s="356">
        <v>214.72739999999999</v>
      </c>
      <c r="K759" s="356">
        <v>214.72739999999999</v>
      </c>
      <c r="L759" s="356">
        <v>1</v>
      </c>
      <c r="M759" s="356">
        <v>214.72739999999999</v>
      </c>
      <c r="N759" s="6" t="s">
        <v>1610</v>
      </c>
      <c r="O759" s="355">
        <v>45622</v>
      </c>
      <c r="P759" s="33" t="str">
        <f>HYPERLINK("https://my.zakupivli.pro/remote/dispatcher/state_purchase_view/55155829", "UA-2024-11-26-016347-a")</f>
        <v>UA-2024-11-26-016347-a</v>
      </c>
      <c r="Q759" s="356">
        <v>214.72739999999999</v>
      </c>
      <c r="R759" s="356">
        <v>1</v>
      </c>
      <c r="S759" s="356">
        <v>214.72739999999999</v>
      </c>
      <c r="T759" s="357">
        <v>45622</v>
      </c>
      <c r="U759" s="354"/>
      <c r="V759" s="356" t="s">
        <v>59</v>
      </c>
    </row>
    <row r="760" spans="1:22" ht="62.4" x14ac:dyDescent="0.3">
      <c r="A760" s="354">
        <v>754</v>
      </c>
      <c r="B760" s="354" t="s">
        <v>1150</v>
      </c>
      <c r="C760" s="44" t="s">
        <v>1466</v>
      </c>
      <c r="D760" s="354"/>
      <c r="E760" s="356" t="s">
        <v>75</v>
      </c>
      <c r="F760" s="44" t="s">
        <v>1609</v>
      </c>
      <c r="G760" s="354" t="s">
        <v>1149</v>
      </c>
      <c r="H760" s="354">
        <v>99.55</v>
      </c>
      <c r="I760" s="354">
        <v>1</v>
      </c>
      <c r="J760" s="356">
        <v>99.55</v>
      </c>
      <c r="K760" s="356">
        <v>99.55</v>
      </c>
      <c r="L760" s="356">
        <v>1</v>
      </c>
      <c r="M760" s="356">
        <v>99.55</v>
      </c>
      <c r="N760" s="6" t="s">
        <v>1611</v>
      </c>
      <c r="O760" s="357">
        <v>45622</v>
      </c>
      <c r="P760" s="33" t="str">
        <f>HYPERLINK("https://my.zakupivli.pro/remote/dispatcher/state_purchase_view/55139944", "UA-2024-11-26-009164-a")</f>
        <v>UA-2024-11-26-009164-a</v>
      </c>
      <c r="Q760" s="356">
        <v>99.55</v>
      </c>
      <c r="R760" s="356">
        <v>1</v>
      </c>
      <c r="S760" s="356">
        <v>99.55</v>
      </c>
      <c r="T760" s="357">
        <v>45622</v>
      </c>
      <c r="U760" s="354"/>
      <c r="V760" s="356" t="s">
        <v>59</v>
      </c>
    </row>
    <row r="761" spans="1:22" ht="62.4" x14ac:dyDescent="0.3">
      <c r="A761" s="354">
        <v>755</v>
      </c>
      <c r="B761" s="358" t="s">
        <v>21</v>
      </c>
      <c r="C761" s="44" t="s">
        <v>2031</v>
      </c>
      <c r="D761" s="354"/>
      <c r="E761" s="358" t="s">
        <v>20</v>
      </c>
      <c r="F761" s="44" t="s">
        <v>1612</v>
      </c>
      <c r="G761" s="354" t="s">
        <v>185</v>
      </c>
      <c r="H761" s="354"/>
      <c r="I761" s="354">
        <v>3</v>
      </c>
      <c r="J761" s="358">
        <v>291.66667000000001</v>
      </c>
      <c r="K761" s="354"/>
      <c r="L761" s="358">
        <v>3</v>
      </c>
      <c r="M761" s="358">
        <v>291.66667000000001</v>
      </c>
      <c r="N761" s="6" t="s">
        <v>1613</v>
      </c>
      <c r="O761" s="355">
        <v>45623</v>
      </c>
      <c r="P761" s="33" t="str">
        <f>HYPERLINK("https://my.zakupivli.pro/remote/dispatcher/state_purchase_view/55188936", "UA-2024-11-27-011735-a")</f>
        <v>UA-2024-11-27-011735-a</v>
      </c>
      <c r="Q761" s="354"/>
      <c r="R761" s="354">
        <v>3</v>
      </c>
      <c r="S761" s="354"/>
      <c r="T761" s="355"/>
      <c r="U761" s="354" t="s">
        <v>1615</v>
      </c>
      <c r="V761" s="358" t="s">
        <v>59</v>
      </c>
    </row>
    <row r="762" spans="1:22" ht="62.4" x14ac:dyDescent="0.3">
      <c r="A762" s="354">
        <v>756</v>
      </c>
      <c r="B762" s="358" t="s">
        <v>21</v>
      </c>
      <c r="C762" s="44" t="s">
        <v>2032</v>
      </c>
      <c r="D762" s="354"/>
      <c r="E762" s="358" t="s">
        <v>20</v>
      </c>
      <c r="F762" s="44" t="s">
        <v>1558</v>
      </c>
      <c r="G762" s="354" t="s">
        <v>1526</v>
      </c>
      <c r="H762" s="354">
        <v>8.1710000000000005E-2</v>
      </c>
      <c r="I762" s="354">
        <v>1000</v>
      </c>
      <c r="J762" s="354">
        <v>80.709999999999994</v>
      </c>
      <c r="K762" s="358">
        <v>8.1710000000000005E-2</v>
      </c>
      <c r="L762" s="358">
        <v>1000</v>
      </c>
      <c r="M762" s="358">
        <v>80.709999999999994</v>
      </c>
      <c r="N762" s="6" t="s">
        <v>1614</v>
      </c>
      <c r="O762" s="359">
        <v>45623</v>
      </c>
      <c r="P762" s="33" t="str">
        <f>HYPERLINK("https://my.zakupivli.pro/remote/dispatcher/state_purchase_view/55174014", "UA-2024-11-27-005230-a")</f>
        <v>UA-2024-11-27-005230-a</v>
      </c>
      <c r="Q762" s="358">
        <v>8.1710000000000005E-2</v>
      </c>
      <c r="R762" s="358">
        <v>1000</v>
      </c>
      <c r="S762" s="358">
        <v>80.709999999999994</v>
      </c>
      <c r="T762" s="359">
        <v>45623</v>
      </c>
      <c r="U762" s="354"/>
      <c r="V762" s="358" t="s">
        <v>59</v>
      </c>
    </row>
    <row r="763" spans="1:22" ht="62.4" x14ac:dyDescent="0.3">
      <c r="A763" s="354">
        <v>757</v>
      </c>
      <c r="B763" s="360" t="s">
        <v>40</v>
      </c>
      <c r="C763" s="44" t="s">
        <v>884</v>
      </c>
      <c r="D763" s="354"/>
      <c r="E763" s="360" t="s">
        <v>20</v>
      </c>
      <c r="F763" s="44" t="s">
        <v>2033</v>
      </c>
      <c r="G763" s="354" t="s">
        <v>184</v>
      </c>
      <c r="H763" s="354">
        <v>173.92330999999999</v>
      </c>
      <c r="I763" s="354">
        <v>1</v>
      </c>
      <c r="J763" s="360">
        <v>173.92330999999999</v>
      </c>
      <c r="K763" s="360">
        <v>173.92330999999999</v>
      </c>
      <c r="L763" s="360">
        <v>1</v>
      </c>
      <c r="M763" s="360">
        <v>173.92330999999999</v>
      </c>
      <c r="N763" s="6" t="s">
        <v>1617</v>
      </c>
      <c r="O763" s="361">
        <v>45632</v>
      </c>
      <c r="P763" s="33" t="str">
        <f>HYPERLINK("https://my.zakupivli.pro/remote/dispatcher/state_purchase_view/55499913", "UA-2024-12-06-014938-a")</f>
        <v>UA-2024-12-06-014938-a</v>
      </c>
      <c r="Q763" s="360">
        <v>173.92330999999999</v>
      </c>
      <c r="R763" s="360">
        <v>1</v>
      </c>
      <c r="S763" s="360">
        <v>173.92330999999999</v>
      </c>
      <c r="T763" s="361">
        <v>45632</v>
      </c>
      <c r="U763" s="354"/>
      <c r="V763" s="360" t="s">
        <v>59</v>
      </c>
    </row>
    <row r="764" spans="1:22" ht="62.4" x14ac:dyDescent="0.3">
      <c r="A764" s="354">
        <v>758</v>
      </c>
      <c r="B764" s="360" t="s">
        <v>40</v>
      </c>
      <c r="C764" s="44" t="s">
        <v>2021</v>
      </c>
      <c r="D764" s="354"/>
      <c r="E764" s="360" t="s">
        <v>20</v>
      </c>
      <c r="F764" s="44" t="s">
        <v>1616</v>
      </c>
      <c r="G764" s="354" t="s">
        <v>184</v>
      </c>
      <c r="H764" s="354">
        <v>386.46974</v>
      </c>
      <c r="I764" s="354">
        <v>1</v>
      </c>
      <c r="J764" s="360">
        <v>386.46974</v>
      </c>
      <c r="K764" s="360">
        <v>386.46974</v>
      </c>
      <c r="L764" s="360">
        <v>1</v>
      </c>
      <c r="M764" s="360">
        <v>386.46974</v>
      </c>
      <c r="N764" s="6" t="s">
        <v>1618</v>
      </c>
      <c r="O764" s="361">
        <v>45632</v>
      </c>
      <c r="P764" s="33" t="str">
        <f>HYPERLINK("https://my.zakupivli.pro/remote/dispatcher/state_purchase_view/55499643", "UA-2024-12-06-014805-a")</f>
        <v>UA-2024-12-06-014805-a</v>
      </c>
      <c r="Q764" s="360">
        <v>386.46974</v>
      </c>
      <c r="R764" s="360">
        <v>1</v>
      </c>
      <c r="S764" s="360">
        <v>386.46974</v>
      </c>
      <c r="T764" s="361">
        <v>45632</v>
      </c>
      <c r="U764" s="354"/>
      <c r="V764" s="360" t="s">
        <v>59</v>
      </c>
    </row>
    <row r="765" spans="1:22" ht="78" x14ac:dyDescent="0.3">
      <c r="A765" s="354">
        <v>759</v>
      </c>
      <c r="B765" s="354" t="s">
        <v>21</v>
      </c>
      <c r="C765" s="44" t="s">
        <v>405</v>
      </c>
      <c r="D765" s="397" t="s">
        <v>58</v>
      </c>
      <c r="E765" s="354" t="s">
        <v>75</v>
      </c>
      <c r="F765" s="44" t="s">
        <v>2034</v>
      </c>
      <c r="G765" s="354" t="s">
        <v>186</v>
      </c>
      <c r="H765" s="354"/>
      <c r="I765" s="354">
        <v>2</v>
      </c>
      <c r="J765" s="354">
        <v>2306.9666659999998</v>
      </c>
      <c r="K765" s="354"/>
      <c r="L765" s="360">
        <v>2</v>
      </c>
      <c r="M765" s="360">
        <v>2306.9666659999998</v>
      </c>
      <c r="N765" s="6" t="s">
        <v>1619</v>
      </c>
      <c r="O765" s="361">
        <v>45632</v>
      </c>
      <c r="P765" s="33" t="str">
        <f>HYPERLINK("https://my.zakupivli.pro/remote/dispatcher/state_purchase_view/55498113", "UA-2024-12-06-014140-a")</f>
        <v>UA-2024-12-06-014140-a</v>
      </c>
      <c r="Q765" s="354"/>
      <c r="R765" s="354">
        <v>2</v>
      </c>
      <c r="S765" s="354">
        <v>2214.6880000000001</v>
      </c>
      <c r="T765" s="355">
        <v>45651</v>
      </c>
      <c r="U765" s="354"/>
      <c r="V765" s="360"/>
    </row>
    <row r="766" spans="1:22" ht="62.4" x14ac:dyDescent="0.3">
      <c r="A766" s="354">
        <v>760</v>
      </c>
      <c r="B766" s="360" t="s">
        <v>40</v>
      </c>
      <c r="C766" s="44" t="s">
        <v>884</v>
      </c>
      <c r="D766" s="354"/>
      <c r="E766" s="360" t="s">
        <v>20</v>
      </c>
      <c r="F766" s="44" t="s">
        <v>2035</v>
      </c>
      <c r="G766" s="354" t="s">
        <v>184</v>
      </c>
      <c r="H766" s="354">
        <v>209.59318999999999</v>
      </c>
      <c r="I766" s="354">
        <v>1</v>
      </c>
      <c r="J766" s="360">
        <v>209.59318999999999</v>
      </c>
      <c r="K766" s="360">
        <v>209.59318999999999</v>
      </c>
      <c r="L766" s="360">
        <v>1</v>
      </c>
      <c r="M766" s="360">
        <v>209.59318999999999</v>
      </c>
      <c r="N766" s="6" t="s">
        <v>1620</v>
      </c>
      <c r="O766" s="361">
        <v>45632</v>
      </c>
      <c r="P766" s="33" t="str">
        <f>HYPERLINK("https://my.zakupivli.pro/remote/dispatcher/state_purchase_view/55493584", "UA-2024-12-06-012047-a")</f>
        <v>UA-2024-12-06-012047-a</v>
      </c>
      <c r="Q766" s="360">
        <v>209.59318999999999</v>
      </c>
      <c r="R766" s="360">
        <v>1</v>
      </c>
      <c r="S766" s="360">
        <v>209.59318999999999</v>
      </c>
      <c r="T766" s="361">
        <v>45632</v>
      </c>
      <c r="U766" s="354"/>
      <c r="V766" s="360" t="s">
        <v>59</v>
      </c>
    </row>
    <row r="767" spans="1:22" ht="62.4" x14ac:dyDescent="0.3">
      <c r="A767" s="354">
        <v>761</v>
      </c>
      <c r="B767" s="354" t="s">
        <v>40</v>
      </c>
      <c r="C767" s="44" t="s">
        <v>884</v>
      </c>
      <c r="D767" s="354"/>
      <c r="E767" s="360" t="s">
        <v>20</v>
      </c>
      <c r="F767" s="44" t="s">
        <v>2036</v>
      </c>
      <c r="G767" s="354" t="s">
        <v>184</v>
      </c>
      <c r="H767" s="354">
        <v>281.99993999999998</v>
      </c>
      <c r="I767" s="354">
        <v>1</v>
      </c>
      <c r="J767" s="360">
        <v>281.99993999999998</v>
      </c>
      <c r="K767" s="360">
        <v>281.99993999999998</v>
      </c>
      <c r="L767" s="360">
        <v>1</v>
      </c>
      <c r="M767" s="360">
        <v>281.99993999999998</v>
      </c>
      <c r="N767" s="6" t="s">
        <v>1624</v>
      </c>
      <c r="O767" s="355">
        <v>45632</v>
      </c>
      <c r="P767" s="33" t="str">
        <f>HYPERLINK("https://my.zakupivli.pro/remote/dispatcher/state_purchase_view/55492800", "UA-2024-12-06-011782-a")</f>
        <v>UA-2024-12-06-011782-a</v>
      </c>
      <c r="Q767" s="360">
        <v>281.99993999999998</v>
      </c>
      <c r="R767" s="360">
        <v>1</v>
      </c>
      <c r="S767" s="360">
        <v>281.99993999999998</v>
      </c>
      <c r="T767" s="361">
        <v>45632</v>
      </c>
      <c r="U767" s="354"/>
      <c r="V767" s="360" t="s">
        <v>59</v>
      </c>
    </row>
    <row r="768" spans="1:22" ht="93.6" x14ac:dyDescent="0.3">
      <c r="A768" s="354">
        <v>762</v>
      </c>
      <c r="B768" s="354" t="s">
        <v>21</v>
      </c>
      <c r="C768" s="44" t="s">
        <v>2037</v>
      </c>
      <c r="D768" s="397" t="s">
        <v>58</v>
      </c>
      <c r="E768" s="365" t="s">
        <v>75</v>
      </c>
      <c r="F768" s="44" t="s">
        <v>1559</v>
      </c>
      <c r="G768" s="354" t="s">
        <v>186</v>
      </c>
      <c r="H768" s="119"/>
      <c r="I768" s="354">
        <v>2</v>
      </c>
      <c r="J768" s="119">
        <v>772</v>
      </c>
      <c r="K768" s="354"/>
      <c r="L768" s="360">
        <v>2</v>
      </c>
      <c r="M768" s="119">
        <v>772</v>
      </c>
      <c r="N768" s="6" t="s">
        <v>1625</v>
      </c>
      <c r="O768" s="355">
        <v>45631</v>
      </c>
      <c r="P768" s="33" t="str">
        <f>HYPERLINK("https://my.zakupivli.pro/remote/dispatcher/state_purchase_view/55454423", "UA-2024-12-05-016124-a")</f>
        <v>UA-2024-12-05-016124-a</v>
      </c>
      <c r="Q768" s="354"/>
      <c r="R768" s="354"/>
      <c r="S768" s="354"/>
      <c r="T768" s="355"/>
      <c r="U768" s="354" t="s">
        <v>648</v>
      </c>
      <c r="V768" s="354"/>
    </row>
    <row r="769" spans="1:22" ht="62.4" x14ac:dyDescent="0.3">
      <c r="A769" s="354">
        <v>763</v>
      </c>
      <c r="B769" s="354" t="s">
        <v>21</v>
      </c>
      <c r="C769" s="44" t="s">
        <v>2031</v>
      </c>
      <c r="D769" s="397" t="s">
        <v>58</v>
      </c>
      <c r="E769" s="365" t="s">
        <v>20</v>
      </c>
      <c r="F769" s="44" t="s">
        <v>1612</v>
      </c>
      <c r="G769" s="354" t="s">
        <v>185</v>
      </c>
      <c r="H769" s="354"/>
      <c r="I769" s="354">
        <v>3</v>
      </c>
      <c r="J769" s="354">
        <v>291.666</v>
      </c>
      <c r="K769" s="354"/>
      <c r="L769" s="360">
        <v>3</v>
      </c>
      <c r="M769" s="360">
        <v>291.666</v>
      </c>
      <c r="N769" s="6" t="s">
        <v>1626</v>
      </c>
      <c r="O769" s="355">
        <v>45631</v>
      </c>
      <c r="P769" s="33" t="str">
        <f>HYPERLINK("https://my.zakupivli.pro/remote/dispatcher/state_purchase_view/55452603", "UA-2024-12-05-015239-a")</f>
        <v>UA-2024-12-05-015239-a</v>
      </c>
      <c r="Q769" s="354"/>
      <c r="R769" s="354">
        <v>3</v>
      </c>
      <c r="S769" s="119">
        <v>290</v>
      </c>
      <c r="T769" s="355">
        <v>45651</v>
      </c>
      <c r="U769" s="354"/>
      <c r="V769" s="354"/>
    </row>
    <row r="770" spans="1:22" ht="62.4" x14ac:dyDescent="0.3">
      <c r="A770" s="354">
        <v>764</v>
      </c>
      <c r="B770" s="354" t="s">
        <v>40</v>
      </c>
      <c r="C770" s="44" t="s">
        <v>2038</v>
      </c>
      <c r="D770" s="354"/>
      <c r="E770" s="365" t="s">
        <v>75</v>
      </c>
      <c r="F770" s="44" t="s">
        <v>1621</v>
      </c>
      <c r="G770" s="354" t="s">
        <v>184</v>
      </c>
      <c r="H770" s="354">
        <v>316.13565999999997</v>
      </c>
      <c r="I770" s="354">
        <v>1</v>
      </c>
      <c r="J770" s="360">
        <v>316.13565999999997</v>
      </c>
      <c r="K770" s="360">
        <v>316.13565999999997</v>
      </c>
      <c r="L770" s="360">
        <v>1</v>
      </c>
      <c r="M770" s="360">
        <v>316.13565999999997</v>
      </c>
      <c r="N770" s="6" t="s">
        <v>1627</v>
      </c>
      <c r="O770" s="355">
        <v>45629</v>
      </c>
      <c r="P770" s="33" t="str">
        <f>HYPERLINK("https://my.zakupivli.pro/remote/dispatcher/state_purchase_view/55397586", "UA-2024-12-04-012135-a")</f>
        <v>UA-2024-12-04-012135-a</v>
      </c>
      <c r="Q770" s="360">
        <v>316.13565999999997</v>
      </c>
      <c r="R770" s="360">
        <v>1</v>
      </c>
      <c r="S770" s="360">
        <v>316.13565999999997</v>
      </c>
      <c r="T770" s="361">
        <v>45629</v>
      </c>
      <c r="U770" s="354"/>
      <c r="V770" s="360" t="s">
        <v>59</v>
      </c>
    </row>
    <row r="771" spans="1:22" ht="93.6" x14ac:dyDescent="0.3">
      <c r="A771" s="354">
        <v>765</v>
      </c>
      <c r="B771" s="354" t="s">
        <v>21</v>
      </c>
      <c r="C771" s="44" t="s">
        <v>1623</v>
      </c>
      <c r="D771" s="397" t="s">
        <v>58</v>
      </c>
      <c r="E771" s="365" t="s">
        <v>75</v>
      </c>
      <c r="F771" s="44" t="s">
        <v>2039</v>
      </c>
      <c r="G771" s="354" t="s">
        <v>186</v>
      </c>
      <c r="I771" s="354">
        <v>2</v>
      </c>
      <c r="J771" s="119">
        <v>5837.75</v>
      </c>
      <c r="K771" s="354"/>
      <c r="L771" s="360">
        <v>2</v>
      </c>
      <c r="M771" s="119">
        <v>5837.75</v>
      </c>
      <c r="N771" s="6" t="s">
        <v>1628</v>
      </c>
      <c r="O771" s="361">
        <v>45629</v>
      </c>
      <c r="P771" s="33" t="str">
        <f>HYPERLINK("https://my.zakupivli.pro/remote/dispatcher/state_purchase_view/55352960", "UA-2024-12-03-012447-a")</f>
        <v>UA-2024-12-03-012447-a</v>
      </c>
      <c r="Q771" s="354"/>
      <c r="R771" s="354"/>
      <c r="S771" s="354"/>
      <c r="T771" s="355"/>
      <c r="U771" s="354" t="s">
        <v>648</v>
      </c>
      <c r="V771" s="354"/>
    </row>
    <row r="772" spans="1:22" ht="62.4" x14ac:dyDescent="0.3">
      <c r="A772" s="354">
        <v>766</v>
      </c>
      <c r="B772" s="354" t="s">
        <v>40</v>
      </c>
      <c r="C772" s="44" t="s">
        <v>884</v>
      </c>
      <c r="D772" s="397" t="s">
        <v>58</v>
      </c>
      <c r="E772" s="365" t="s">
        <v>75</v>
      </c>
      <c r="F772" s="44" t="s">
        <v>2040</v>
      </c>
      <c r="G772" s="354" t="s">
        <v>184</v>
      </c>
      <c r="H772" s="354">
        <v>116.88435</v>
      </c>
      <c r="I772" s="354">
        <v>1</v>
      </c>
      <c r="J772" s="360">
        <v>116.88435</v>
      </c>
      <c r="K772" s="360">
        <v>116.88435</v>
      </c>
      <c r="L772" s="360">
        <v>1</v>
      </c>
      <c r="M772" s="360">
        <v>116.88435</v>
      </c>
      <c r="N772" s="6" t="s">
        <v>1629</v>
      </c>
      <c r="O772" s="355">
        <v>45628</v>
      </c>
      <c r="P772" s="33" t="str">
        <f>HYPERLINK("https://my.zakupivli.pro/remote/dispatcher/state_purchase_view/55292923", "UA-2024-12-02-004435-a")</f>
        <v>UA-2024-12-02-004435-a</v>
      </c>
      <c r="Q772" s="360">
        <v>116.88435</v>
      </c>
      <c r="R772" s="360">
        <v>1</v>
      </c>
      <c r="S772" s="360">
        <v>116.88435</v>
      </c>
      <c r="T772" s="363">
        <v>45628</v>
      </c>
      <c r="U772" s="354"/>
      <c r="V772" s="354"/>
    </row>
    <row r="773" spans="1:22" ht="62.4" x14ac:dyDescent="0.3">
      <c r="A773" s="354">
        <v>767</v>
      </c>
      <c r="B773" s="362" t="s">
        <v>21</v>
      </c>
      <c r="C773" s="44" t="s">
        <v>2041</v>
      </c>
      <c r="D773" s="354"/>
      <c r="E773" s="365" t="s">
        <v>75</v>
      </c>
      <c r="F773" s="44" t="s">
        <v>1630</v>
      </c>
      <c r="G773" s="354" t="s">
        <v>185</v>
      </c>
      <c r="H773" s="119">
        <v>46</v>
      </c>
      <c r="I773" s="354">
        <v>1</v>
      </c>
      <c r="J773" s="119">
        <v>46</v>
      </c>
      <c r="K773" s="119">
        <v>46</v>
      </c>
      <c r="L773" s="362">
        <v>1</v>
      </c>
      <c r="M773" s="119">
        <v>46</v>
      </c>
      <c r="N773" s="6" t="s">
        <v>1632</v>
      </c>
      <c r="O773" s="355">
        <v>45642</v>
      </c>
      <c r="P773" s="33" t="str">
        <f>HYPERLINK("https://my.zakupivli.pro/remote/dispatcher/state_purchase_view/55800910", "UA-2024-12-16-012483-a")</f>
        <v>UA-2024-12-16-012483-a</v>
      </c>
      <c r="Q773" s="119">
        <v>46</v>
      </c>
      <c r="R773" s="362">
        <v>1</v>
      </c>
      <c r="S773" s="119">
        <v>46</v>
      </c>
      <c r="T773" s="363">
        <v>45642</v>
      </c>
      <c r="U773" s="354"/>
      <c r="V773" s="362" t="s">
        <v>59</v>
      </c>
    </row>
    <row r="774" spans="1:22" ht="62.4" x14ac:dyDescent="0.3">
      <c r="A774" s="354">
        <v>768</v>
      </c>
      <c r="B774" s="362" t="s">
        <v>21</v>
      </c>
      <c r="C774" s="44" t="s">
        <v>2031</v>
      </c>
      <c r="D774" s="354"/>
      <c r="E774" s="365" t="s">
        <v>20</v>
      </c>
      <c r="F774" s="44" t="s">
        <v>1386</v>
      </c>
      <c r="G774" s="354" t="s">
        <v>185</v>
      </c>
      <c r="H774" s="119">
        <v>71.25</v>
      </c>
      <c r="I774" s="354">
        <v>1</v>
      </c>
      <c r="J774" s="119">
        <v>71.25</v>
      </c>
      <c r="K774" s="119">
        <v>71.25</v>
      </c>
      <c r="L774" s="362">
        <v>1</v>
      </c>
      <c r="M774" s="119">
        <v>71.25</v>
      </c>
      <c r="N774" s="6" t="s">
        <v>1633</v>
      </c>
      <c r="O774" s="363">
        <v>45642</v>
      </c>
      <c r="P774" s="33" t="str">
        <f>HYPERLINK("https://my.zakupivli.pro/remote/dispatcher/state_purchase_view/55799831", "UA-2024-12-16-012032-a")</f>
        <v>UA-2024-12-16-012032-a</v>
      </c>
      <c r="Q774" s="119">
        <v>71.25</v>
      </c>
      <c r="R774" s="362">
        <v>1</v>
      </c>
      <c r="S774" s="119">
        <v>71.25</v>
      </c>
      <c r="T774" s="363">
        <v>45642</v>
      </c>
      <c r="U774" s="354"/>
      <c r="V774" s="362" t="s">
        <v>59</v>
      </c>
    </row>
    <row r="775" spans="1:22" ht="156" x14ac:dyDescent="0.3">
      <c r="A775" s="354">
        <v>769</v>
      </c>
      <c r="B775" s="365" t="s">
        <v>21</v>
      </c>
      <c r="C775" s="44" t="s">
        <v>1634</v>
      </c>
      <c r="D775" s="397" t="s">
        <v>58</v>
      </c>
      <c r="E775" s="365" t="s">
        <v>75</v>
      </c>
      <c r="F775" s="44" t="s">
        <v>734</v>
      </c>
      <c r="G775" s="354" t="s">
        <v>186</v>
      </c>
      <c r="H775" s="354"/>
      <c r="I775" s="354">
        <v>13</v>
      </c>
      <c r="J775" s="354">
        <v>349.38098000000002</v>
      </c>
      <c r="K775" s="354"/>
      <c r="L775" s="365">
        <v>13</v>
      </c>
      <c r="M775" s="365">
        <v>349.38098000000002</v>
      </c>
      <c r="N775" s="6" t="s">
        <v>1640</v>
      </c>
      <c r="O775" s="355">
        <v>45643</v>
      </c>
      <c r="P775" s="33" t="str">
        <f>HYPERLINK("https://my.zakupivli.pro/remote/dispatcher/state_purchase_view/55872274", "UA-2024-12-17-020706-a")</f>
        <v>UA-2024-12-17-020706-a</v>
      </c>
      <c r="Q775" s="354"/>
      <c r="R775" s="354">
        <v>13</v>
      </c>
      <c r="S775" s="354">
        <v>257.16000000000003</v>
      </c>
      <c r="T775" s="355">
        <v>45663</v>
      </c>
      <c r="U775" s="354"/>
      <c r="V775" s="354"/>
    </row>
    <row r="776" spans="1:22" ht="124.8" x14ac:dyDescent="0.3">
      <c r="A776" s="354">
        <v>770</v>
      </c>
      <c r="B776" s="354" t="s">
        <v>1150</v>
      </c>
      <c r="C776" s="44" t="s">
        <v>1635</v>
      </c>
      <c r="D776" s="397" t="s">
        <v>58</v>
      </c>
      <c r="E776" s="365" t="s">
        <v>75</v>
      </c>
      <c r="F776" s="44" t="s">
        <v>1641</v>
      </c>
      <c r="G776" s="354" t="s">
        <v>1149</v>
      </c>
      <c r="H776" s="119">
        <v>276.8</v>
      </c>
      <c r="I776" s="354">
        <v>1</v>
      </c>
      <c r="J776" s="119">
        <v>276.8</v>
      </c>
      <c r="K776" s="119">
        <v>276.8</v>
      </c>
      <c r="L776" s="365">
        <v>1</v>
      </c>
      <c r="M776" s="119">
        <v>276.8</v>
      </c>
      <c r="N776" s="6" t="s">
        <v>1642</v>
      </c>
      <c r="O776" s="364">
        <v>45643</v>
      </c>
      <c r="P776" s="33" t="str">
        <f>HYPERLINK("https://my.zakupivli.pro/remote/dispatcher/state_purchase_view/55863477", "UA-2024-12-17-016908-a")</f>
        <v>UA-2024-12-17-016908-a</v>
      </c>
      <c r="Q776" s="119">
        <v>250</v>
      </c>
      <c r="R776" s="354">
        <v>1</v>
      </c>
      <c r="S776" s="119">
        <v>250</v>
      </c>
      <c r="T776" s="381">
        <v>45663</v>
      </c>
      <c r="U776" s="354"/>
      <c r="V776" s="354"/>
    </row>
    <row r="777" spans="1:22" ht="124.8" x14ac:dyDescent="0.3">
      <c r="A777" s="354">
        <v>771</v>
      </c>
      <c r="B777" s="365" t="s">
        <v>1150</v>
      </c>
      <c r="C777" s="44" t="s">
        <v>1636</v>
      </c>
      <c r="D777" s="397" t="s">
        <v>58</v>
      </c>
      <c r="E777" s="365" t="s">
        <v>75</v>
      </c>
      <c r="F777" s="44" t="s">
        <v>1641</v>
      </c>
      <c r="G777" s="365" t="s">
        <v>1149</v>
      </c>
      <c r="H777" s="119">
        <v>90.9</v>
      </c>
      <c r="I777" s="354">
        <v>1</v>
      </c>
      <c r="J777" s="119">
        <v>90.9</v>
      </c>
      <c r="K777" s="119">
        <v>90.9</v>
      </c>
      <c r="L777" s="365">
        <v>1</v>
      </c>
      <c r="M777" s="119">
        <v>90.9</v>
      </c>
      <c r="N777" s="6" t="s">
        <v>1643</v>
      </c>
      <c r="O777" s="364">
        <v>45643</v>
      </c>
      <c r="P777" s="33" t="str">
        <f>HYPERLINK("https://my.zakupivli.pro/remote/dispatcher/state_purchase_view/55863477", "UA-2024-12-17-016908-a")</f>
        <v>UA-2024-12-17-016908-a</v>
      </c>
      <c r="Q777" s="119">
        <v>75</v>
      </c>
      <c r="R777" s="354">
        <v>1</v>
      </c>
      <c r="S777" s="119">
        <v>75</v>
      </c>
      <c r="T777" s="381">
        <v>45663</v>
      </c>
      <c r="U777" s="354"/>
      <c r="V777" s="354"/>
    </row>
    <row r="778" spans="1:22" ht="124.8" x14ac:dyDescent="0.3">
      <c r="A778" s="354">
        <v>772</v>
      </c>
      <c r="B778" s="365" t="s">
        <v>1150</v>
      </c>
      <c r="C778" s="44" t="s">
        <v>1637</v>
      </c>
      <c r="D778" s="397" t="s">
        <v>58</v>
      </c>
      <c r="E778" s="365" t="s">
        <v>75</v>
      </c>
      <c r="F778" s="44" t="s">
        <v>1641</v>
      </c>
      <c r="G778" s="365" t="s">
        <v>1149</v>
      </c>
      <c r="H778" s="354">
        <v>2.0816599999999998</v>
      </c>
      <c r="I778" s="354">
        <v>1</v>
      </c>
      <c r="J778" s="365">
        <v>2.0816599999999998</v>
      </c>
      <c r="K778" s="365">
        <v>2.0816599999999998</v>
      </c>
      <c r="L778" s="365">
        <v>1</v>
      </c>
      <c r="M778" s="365">
        <v>2.0816599999999998</v>
      </c>
      <c r="N778" s="6" t="s">
        <v>1644</v>
      </c>
      <c r="O778" s="364">
        <v>45643</v>
      </c>
      <c r="P778" s="33" t="str">
        <f>HYPERLINK("https://my.zakupivli.pro/remote/dispatcher/state_purchase_view/55863477", "UA-2024-12-17-016908-a")</f>
        <v>UA-2024-12-17-016908-a</v>
      </c>
      <c r="Q778" s="119">
        <v>1.75</v>
      </c>
      <c r="R778" s="354">
        <v>1</v>
      </c>
      <c r="S778" s="119">
        <v>1.75</v>
      </c>
      <c r="T778" s="381">
        <v>45663</v>
      </c>
      <c r="U778" s="354"/>
      <c r="V778" s="354"/>
    </row>
    <row r="779" spans="1:22" ht="124.8" x14ac:dyDescent="0.3">
      <c r="A779" s="354">
        <v>773</v>
      </c>
      <c r="B779" s="365" t="s">
        <v>1150</v>
      </c>
      <c r="C779" s="44" t="s">
        <v>1638</v>
      </c>
      <c r="D779" s="397" t="s">
        <v>58</v>
      </c>
      <c r="E779" s="365" t="s">
        <v>75</v>
      </c>
      <c r="F779" s="44" t="s">
        <v>1641</v>
      </c>
      <c r="G779" s="365" t="s">
        <v>1149</v>
      </c>
      <c r="H779" s="354">
        <v>7.8083299999999998</v>
      </c>
      <c r="I779" s="354">
        <v>1</v>
      </c>
      <c r="J779" s="365">
        <v>7.8083299999999998</v>
      </c>
      <c r="K779" s="365">
        <v>7.8083299999999998</v>
      </c>
      <c r="L779" s="365">
        <v>1</v>
      </c>
      <c r="M779" s="365">
        <v>7.8083299999999998</v>
      </c>
      <c r="N779" s="6" t="s">
        <v>1645</v>
      </c>
      <c r="O779" s="364">
        <v>45643</v>
      </c>
      <c r="P779" s="33" t="str">
        <f>HYPERLINK("https://my.zakupivli.pro/remote/dispatcher/state_purchase_view/55863477", "UA-2024-12-17-016908-a")</f>
        <v>UA-2024-12-17-016908-a</v>
      </c>
      <c r="Q779" s="354"/>
      <c r="R779" s="354"/>
      <c r="S779" s="354"/>
      <c r="T779" s="355"/>
      <c r="U779" s="378" t="s">
        <v>93</v>
      </c>
      <c r="V779" s="354"/>
    </row>
    <row r="780" spans="1:22" ht="124.8" x14ac:dyDescent="0.3">
      <c r="A780" s="354">
        <v>774</v>
      </c>
      <c r="B780" s="365" t="s">
        <v>1150</v>
      </c>
      <c r="C780" s="44" t="s">
        <v>1639</v>
      </c>
      <c r="D780" s="397" t="s">
        <v>58</v>
      </c>
      <c r="E780" s="365" t="s">
        <v>75</v>
      </c>
      <c r="F780" s="44" t="s">
        <v>1641</v>
      </c>
      <c r="G780" s="365" t="s">
        <v>1149</v>
      </c>
      <c r="H780" s="119">
        <v>243.85</v>
      </c>
      <c r="I780" s="354">
        <v>1</v>
      </c>
      <c r="J780" s="119">
        <v>243.85</v>
      </c>
      <c r="K780" s="119">
        <v>243.85</v>
      </c>
      <c r="L780" s="365">
        <v>1</v>
      </c>
      <c r="M780" s="119">
        <v>243.85</v>
      </c>
      <c r="N780" s="6" t="s">
        <v>1646</v>
      </c>
      <c r="O780" s="364">
        <v>45643</v>
      </c>
      <c r="P780" s="33" t="str">
        <f>HYPERLINK("https://my.zakupivli.pro/remote/dispatcher/state_purchase_view/55863477", "UA-2024-12-17-016908-a")</f>
        <v>UA-2024-12-17-016908-a</v>
      </c>
      <c r="Q780" s="354"/>
      <c r="R780" s="354"/>
      <c r="S780" s="354"/>
      <c r="T780" s="355"/>
      <c r="U780" s="378" t="s">
        <v>93</v>
      </c>
      <c r="V780" s="354"/>
    </row>
    <row r="781" spans="1:22" ht="46.8" x14ac:dyDescent="0.3">
      <c r="A781" s="354">
        <v>775</v>
      </c>
      <c r="B781" s="366" t="s">
        <v>21</v>
      </c>
      <c r="C781" s="44" t="s">
        <v>1647</v>
      </c>
      <c r="D781" s="397" t="s">
        <v>58</v>
      </c>
      <c r="E781" s="366" t="s">
        <v>75</v>
      </c>
      <c r="F781" s="225" t="s">
        <v>36</v>
      </c>
      <c r="G781" s="354" t="s">
        <v>186</v>
      </c>
      <c r="H781" s="354"/>
      <c r="I781" s="354">
        <v>10</v>
      </c>
      <c r="J781" s="354">
        <v>950.46973000000003</v>
      </c>
      <c r="K781" s="354"/>
      <c r="L781" s="366">
        <v>10</v>
      </c>
      <c r="M781" s="366">
        <v>950.46973000000003</v>
      </c>
      <c r="N781" s="6" t="s">
        <v>1653</v>
      </c>
      <c r="O781" s="369">
        <v>45645</v>
      </c>
      <c r="P781" s="33" t="str">
        <f>HYPERLINK("https://my.zakupivli.pro/remote/dispatcher/state_purchase_view/55973222", "UA-2024-12-19-015237-a")</f>
        <v>UA-2024-12-19-015237-a</v>
      </c>
      <c r="Q781" s="354"/>
      <c r="R781" s="354">
        <v>10</v>
      </c>
      <c r="S781" s="354">
        <v>776.76599999999996</v>
      </c>
      <c r="T781" s="355">
        <v>45664</v>
      </c>
      <c r="U781" s="354"/>
      <c r="V781" s="354"/>
    </row>
    <row r="782" spans="1:22" ht="46.8" x14ac:dyDescent="0.3">
      <c r="A782" s="354">
        <v>776</v>
      </c>
      <c r="B782" s="366" t="s">
        <v>21</v>
      </c>
      <c r="C782" s="44" t="s">
        <v>1648</v>
      </c>
      <c r="D782" s="397" t="s">
        <v>58</v>
      </c>
      <c r="E782" s="366" t="s">
        <v>75</v>
      </c>
      <c r="F782" s="225" t="s">
        <v>36</v>
      </c>
      <c r="G782" s="354" t="s">
        <v>186</v>
      </c>
      <c r="H782" s="354"/>
      <c r="I782" s="354">
        <v>3</v>
      </c>
      <c r="J782" s="354">
        <v>14064.01916</v>
      </c>
      <c r="K782" s="354"/>
      <c r="L782" s="366">
        <v>3</v>
      </c>
      <c r="M782" s="366">
        <v>14064.01916</v>
      </c>
      <c r="N782" s="6" t="s">
        <v>1654</v>
      </c>
      <c r="O782" s="369">
        <v>45645</v>
      </c>
      <c r="P782" s="33" t="str">
        <f>HYPERLINK("https://my.zakupivli.pro/remote/dispatcher/state_purchase_view/55973222", "UA-2024-12-19-015237-a")</f>
        <v>UA-2024-12-19-015237-a</v>
      </c>
      <c r="Q782" s="354"/>
      <c r="R782" s="354">
        <v>2</v>
      </c>
      <c r="S782" s="354">
        <v>13430.855</v>
      </c>
      <c r="T782" s="355">
        <v>45664</v>
      </c>
      <c r="U782" s="354"/>
      <c r="V782" s="354"/>
    </row>
    <row r="783" spans="1:22" ht="78" x14ac:dyDescent="0.3">
      <c r="A783" s="354">
        <v>777</v>
      </c>
      <c r="B783" s="366" t="s">
        <v>21</v>
      </c>
      <c r="C783" s="44" t="s">
        <v>1649</v>
      </c>
      <c r="D783" s="397" t="s">
        <v>58</v>
      </c>
      <c r="E783" s="366" t="s">
        <v>75</v>
      </c>
      <c r="F783" s="225" t="s">
        <v>36</v>
      </c>
      <c r="G783" s="354" t="s">
        <v>186</v>
      </c>
      <c r="H783" s="354"/>
      <c r="I783" s="354">
        <v>2</v>
      </c>
      <c r="J783" s="119">
        <v>2684.5</v>
      </c>
      <c r="K783" s="354"/>
      <c r="L783" s="366">
        <v>2</v>
      </c>
      <c r="M783" s="119">
        <v>2684.5</v>
      </c>
      <c r="N783" s="6" t="s">
        <v>1655</v>
      </c>
      <c r="O783" s="369">
        <v>45645</v>
      </c>
      <c r="P783" s="33" t="str">
        <f>HYPERLINK("https://my.zakupivli.pro/remote/dispatcher/state_purchase_view/55973222", "UA-2024-12-19-015237-a")</f>
        <v>UA-2024-12-19-015237-a</v>
      </c>
      <c r="Q783" s="354"/>
      <c r="R783" s="380"/>
      <c r="S783" s="380"/>
      <c r="T783" s="355"/>
      <c r="U783" s="380" t="s">
        <v>93</v>
      </c>
      <c r="V783" s="354"/>
    </row>
    <row r="784" spans="1:22" ht="93.6" x14ac:dyDescent="0.3">
      <c r="A784" s="354">
        <v>778</v>
      </c>
      <c r="B784" s="366" t="s">
        <v>21</v>
      </c>
      <c r="C784" s="44" t="s">
        <v>1650</v>
      </c>
      <c r="D784" s="397" t="s">
        <v>58</v>
      </c>
      <c r="E784" s="366" t="s">
        <v>75</v>
      </c>
      <c r="F784" s="225" t="s">
        <v>1652</v>
      </c>
      <c r="G784" s="354" t="s">
        <v>186</v>
      </c>
      <c r="H784" s="354"/>
      <c r="I784" s="354">
        <v>239</v>
      </c>
      <c r="J784" s="119">
        <v>3575</v>
      </c>
      <c r="K784" s="354"/>
      <c r="L784" s="366">
        <v>239</v>
      </c>
      <c r="M784" s="119">
        <v>3575</v>
      </c>
      <c r="N784" s="6" t="s">
        <v>1656</v>
      </c>
      <c r="O784" s="369">
        <v>45645</v>
      </c>
      <c r="P784" s="33" t="str">
        <f>HYPERLINK("https://my.zakupivli.pro/remote/dispatcher/state_purchase_view/55969608", "UA-2024-12-19-013809-a")</f>
        <v>UA-2024-12-19-013809-a</v>
      </c>
      <c r="Q784" s="354"/>
      <c r="R784" s="354">
        <v>239</v>
      </c>
      <c r="S784" s="354">
        <v>3573.4467</v>
      </c>
      <c r="T784" s="355">
        <v>45666</v>
      </c>
      <c r="U784" s="354"/>
      <c r="V784" s="354"/>
    </row>
    <row r="785" spans="1:22" ht="78" x14ac:dyDescent="0.3">
      <c r="A785" s="354">
        <v>779</v>
      </c>
      <c r="B785" s="366" t="s">
        <v>21</v>
      </c>
      <c r="C785" s="44" t="s">
        <v>1651</v>
      </c>
      <c r="D785" s="397" t="s">
        <v>58</v>
      </c>
      <c r="E785" s="366" t="s">
        <v>75</v>
      </c>
      <c r="F785" s="225" t="s">
        <v>30</v>
      </c>
      <c r="G785" s="354" t="s">
        <v>186</v>
      </c>
      <c r="H785" s="354"/>
      <c r="I785" s="354">
        <v>9</v>
      </c>
      <c r="J785" s="119">
        <v>3474</v>
      </c>
      <c r="K785" s="354"/>
      <c r="L785" s="366">
        <v>9</v>
      </c>
      <c r="M785" s="119">
        <v>3474</v>
      </c>
      <c r="N785" s="6" t="s">
        <v>1657</v>
      </c>
      <c r="O785" s="367">
        <v>45645</v>
      </c>
      <c r="P785" s="33" t="str">
        <f>HYPERLINK("https://my.zakupivli.pro/remote/dispatcher/state_purchase_view/55956705", "UA-2024-12-19-008061-a")</f>
        <v>UA-2024-12-19-008061-a</v>
      </c>
      <c r="Q785" s="354"/>
      <c r="R785" s="354">
        <v>9</v>
      </c>
      <c r="S785" s="119">
        <v>3441.63</v>
      </c>
      <c r="T785" s="355">
        <v>45664</v>
      </c>
      <c r="U785" s="354"/>
      <c r="V785" s="354"/>
    </row>
    <row r="786" spans="1:22" ht="78" x14ac:dyDescent="0.3">
      <c r="A786" s="354">
        <v>780</v>
      </c>
      <c r="B786" s="368" t="s">
        <v>21</v>
      </c>
      <c r="C786" s="44" t="s">
        <v>1658</v>
      </c>
      <c r="D786" s="397" t="s">
        <v>58</v>
      </c>
      <c r="E786" s="368" t="s">
        <v>75</v>
      </c>
      <c r="F786" s="225" t="s">
        <v>300</v>
      </c>
      <c r="G786" s="354" t="s">
        <v>186</v>
      </c>
      <c r="H786" s="354"/>
      <c r="I786" s="354">
        <v>174</v>
      </c>
      <c r="J786" s="119">
        <v>56083.5</v>
      </c>
      <c r="K786" s="354"/>
      <c r="L786" s="368">
        <v>174</v>
      </c>
      <c r="M786" s="119">
        <v>56083.5</v>
      </c>
      <c r="N786" s="6" t="s">
        <v>1659</v>
      </c>
      <c r="O786" s="355">
        <v>45646</v>
      </c>
      <c r="P786" s="33" t="str">
        <f>HYPERLINK("https://my.zakupivli.pro/remote/dispatcher/state_purchase_view/56008163", "UA-2024-12-20-005683-a")</f>
        <v>UA-2024-12-20-005683-a</v>
      </c>
      <c r="Q786" s="354"/>
      <c r="R786" s="354"/>
      <c r="S786" s="354"/>
      <c r="T786" s="355"/>
      <c r="U786" s="354" t="s">
        <v>1716</v>
      </c>
      <c r="V786" s="354"/>
    </row>
    <row r="787" spans="1:22" ht="93.6" x14ac:dyDescent="0.3">
      <c r="A787" s="354">
        <v>781</v>
      </c>
      <c r="B787" s="370" t="s">
        <v>21</v>
      </c>
      <c r="C787" s="44" t="s">
        <v>1660</v>
      </c>
      <c r="D787" s="397" t="s">
        <v>58</v>
      </c>
      <c r="E787" s="370" t="s">
        <v>75</v>
      </c>
      <c r="F787" s="44" t="s">
        <v>1217</v>
      </c>
      <c r="G787" s="354" t="s">
        <v>185</v>
      </c>
      <c r="H787" s="354"/>
      <c r="I787" s="354">
        <v>466</v>
      </c>
      <c r="J787" s="354">
        <v>5392.9358300000004</v>
      </c>
      <c r="K787" s="354"/>
      <c r="L787" s="370">
        <v>466</v>
      </c>
      <c r="M787" s="370">
        <v>5392.9358300000004</v>
      </c>
      <c r="N787" s="6" t="s">
        <v>1662</v>
      </c>
      <c r="O787" s="355">
        <v>45649</v>
      </c>
      <c r="P787" s="33" t="str">
        <f>HYPERLINK("https://my.zakupivli.pro/remote/dispatcher/state_purchase_view/56101118", "UA-2024-12-23-019298-a")</f>
        <v>UA-2024-12-23-019298-a</v>
      </c>
      <c r="Q787" s="354"/>
      <c r="R787" s="354"/>
      <c r="S787" s="354"/>
      <c r="T787" s="355"/>
      <c r="U787" s="393" t="s">
        <v>1716</v>
      </c>
      <c r="V787" s="354"/>
    </row>
    <row r="788" spans="1:22" ht="78" x14ac:dyDescent="0.3">
      <c r="A788" s="354">
        <v>782</v>
      </c>
      <c r="B788" s="370" t="s">
        <v>21</v>
      </c>
      <c r="C788" s="44" t="s">
        <v>1658</v>
      </c>
      <c r="D788" s="397" t="s">
        <v>58</v>
      </c>
      <c r="E788" s="370" t="s">
        <v>75</v>
      </c>
      <c r="F788" s="44" t="s">
        <v>300</v>
      </c>
      <c r="G788" s="354" t="s">
        <v>186</v>
      </c>
      <c r="H788" s="354"/>
      <c r="I788" s="354">
        <v>166</v>
      </c>
      <c r="J788" s="119">
        <v>56083.5</v>
      </c>
      <c r="K788" s="354"/>
      <c r="L788" s="370">
        <v>166</v>
      </c>
      <c r="M788" s="119">
        <v>56083.5</v>
      </c>
      <c r="N788" s="6" t="s">
        <v>1663</v>
      </c>
      <c r="O788" s="371">
        <v>45649</v>
      </c>
      <c r="P788" s="33" t="str">
        <f>HYPERLINK("https://my.zakupivli.pro/remote/dispatcher/state_purchase_view/56084031", "UA-2024-12-23-011949-a")</f>
        <v>UA-2024-12-23-011949-a</v>
      </c>
      <c r="Q788" s="354"/>
      <c r="R788" s="354">
        <v>166</v>
      </c>
      <c r="S788" s="354">
        <v>51030.896650000002</v>
      </c>
      <c r="T788" s="355">
        <v>45673</v>
      </c>
      <c r="U788" s="354"/>
      <c r="V788" s="354"/>
    </row>
    <row r="789" spans="1:22" ht="124.8" x14ac:dyDescent="0.3">
      <c r="A789" s="354">
        <v>783</v>
      </c>
      <c r="B789" s="370" t="s">
        <v>40</v>
      </c>
      <c r="C789" s="44" t="s">
        <v>1661</v>
      </c>
      <c r="D789" s="397" t="s">
        <v>58</v>
      </c>
      <c r="E789" s="370" t="s">
        <v>75</v>
      </c>
      <c r="F789" s="44" t="s">
        <v>73</v>
      </c>
      <c r="G789" s="354" t="s">
        <v>184</v>
      </c>
      <c r="H789" s="370">
        <v>71.073759999999993</v>
      </c>
      <c r="I789" s="354">
        <v>1</v>
      </c>
      <c r="J789" s="354">
        <v>71.073759999999993</v>
      </c>
      <c r="K789" s="370">
        <v>71.073759999999993</v>
      </c>
      <c r="L789" s="370">
        <v>1</v>
      </c>
      <c r="M789" s="370">
        <v>71.073759999999993</v>
      </c>
      <c r="N789" s="6" t="s">
        <v>1664</v>
      </c>
      <c r="O789" s="371">
        <v>45649</v>
      </c>
      <c r="P789" s="33" t="str">
        <f>HYPERLINK("https://my.zakupivli.pro/remote/dispatcher/state_purchase_view/56070139", "UA-2024-12-23-005679-a")</f>
        <v>UA-2024-12-23-005679-a</v>
      </c>
      <c r="Q789" s="370">
        <v>71.073759999999993</v>
      </c>
      <c r="R789" s="370">
        <v>1</v>
      </c>
      <c r="S789" s="370">
        <v>71.073759999999993</v>
      </c>
      <c r="T789" s="371">
        <v>45649</v>
      </c>
      <c r="U789" s="354"/>
      <c r="V789" s="370" t="s">
        <v>59</v>
      </c>
    </row>
    <row r="790" spans="1:22" ht="93.6" x14ac:dyDescent="0.3">
      <c r="A790" s="354">
        <v>784</v>
      </c>
      <c r="B790" s="372" t="s">
        <v>21</v>
      </c>
      <c r="C790" s="44" t="s">
        <v>1665</v>
      </c>
      <c r="D790" s="397" t="s">
        <v>58</v>
      </c>
      <c r="E790" s="372" t="s">
        <v>75</v>
      </c>
      <c r="F790" s="225" t="s">
        <v>894</v>
      </c>
      <c r="G790" s="354" t="s">
        <v>186</v>
      </c>
      <c r="H790" s="354"/>
      <c r="I790" s="354">
        <v>23</v>
      </c>
      <c r="J790" s="354">
        <v>623.995</v>
      </c>
      <c r="K790" s="354"/>
      <c r="L790" s="372">
        <v>23</v>
      </c>
      <c r="M790" s="372">
        <v>623.995</v>
      </c>
      <c r="N790" s="6" t="s">
        <v>1666</v>
      </c>
      <c r="O790" s="355">
        <v>45650</v>
      </c>
      <c r="P790" s="42" t="str">
        <f>HYPERLINK("https://my.zakupivli.pro/remote/dispatcher/state_purchase_view/56149918", "UA-2024-12-24-017756-a")</f>
        <v>UA-2024-12-24-017756-a</v>
      </c>
      <c r="Q790" s="354"/>
      <c r="R790" s="354">
        <v>23</v>
      </c>
      <c r="S790" s="354">
        <v>601.33299999999997</v>
      </c>
      <c r="T790" s="355">
        <v>45665</v>
      </c>
      <c r="U790" s="354"/>
      <c r="V790" s="354"/>
    </row>
    <row r="791" spans="1:22" ht="124.8" x14ac:dyDescent="0.3">
      <c r="A791" s="354">
        <v>785</v>
      </c>
      <c r="B791" s="373" t="s">
        <v>21</v>
      </c>
      <c r="C791" s="44" t="s">
        <v>1667</v>
      </c>
      <c r="D791" s="397" t="s">
        <v>58</v>
      </c>
      <c r="E791" s="373" t="s">
        <v>75</v>
      </c>
      <c r="F791" s="44" t="s">
        <v>1672</v>
      </c>
      <c r="G791" s="354" t="s">
        <v>186</v>
      </c>
      <c r="H791" s="354"/>
      <c r="I791" s="354">
        <v>89</v>
      </c>
      <c r="J791" s="354">
        <v>7504.1666599999999</v>
      </c>
      <c r="K791" s="354"/>
      <c r="L791" s="373">
        <v>89</v>
      </c>
      <c r="M791" s="373">
        <v>7504.1666599999999</v>
      </c>
      <c r="N791" s="6" t="s">
        <v>1673</v>
      </c>
      <c r="O791" s="355">
        <v>45651</v>
      </c>
      <c r="P791" s="33" t="str">
        <f>HYPERLINK("https://my.zakupivli.pro/remote/dispatcher/state_purchase_view/56178120", "UA-2024-12-25-010078-a")</f>
        <v>UA-2024-12-25-010078-a</v>
      </c>
      <c r="Q791" s="354"/>
      <c r="R791" s="354">
        <v>89</v>
      </c>
      <c r="S791" s="1">
        <v>7041.9616599999999</v>
      </c>
      <c r="T791" s="355">
        <v>45686</v>
      </c>
      <c r="U791" s="354"/>
      <c r="V791" s="354"/>
    </row>
    <row r="792" spans="1:22" ht="124.8" x14ac:dyDescent="0.3">
      <c r="A792" s="354">
        <v>786</v>
      </c>
      <c r="B792" s="373" t="s">
        <v>21</v>
      </c>
      <c r="C792" s="44" t="s">
        <v>1668</v>
      </c>
      <c r="D792" s="397" t="s">
        <v>58</v>
      </c>
      <c r="E792" s="373" t="s">
        <v>75</v>
      </c>
      <c r="F792" s="44" t="s">
        <v>1672</v>
      </c>
      <c r="G792" s="354" t="s">
        <v>186</v>
      </c>
      <c r="H792" s="354"/>
      <c r="I792" s="354">
        <v>4</v>
      </c>
      <c r="J792" s="119">
        <v>65</v>
      </c>
      <c r="K792" s="354"/>
      <c r="L792" s="373">
        <v>4</v>
      </c>
      <c r="M792" s="119">
        <v>65</v>
      </c>
      <c r="N792" s="6" t="s">
        <v>1673</v>
      </c>
      <c r="O792" s="374">
        <v>45651</v>
      </c>
      <c r="P792" s="33" t="str">
        <f>HYPERLINK("https://my.zakupivli.pro/remote/dispatcher/state_purchase_view/56178120", "UA-2024-12-25-010078-a")</f>
        <v>UA-2024-12-25-010078-a</v>
      </c>
      <c r="Q792" s="354"/>
      <c r="R792" s="354">
        <v>4</v>
      </c>
      <c r="S792" s="354">
        <v>63.695</v>
      </c>
      <c r="T792" s="355">
        <v>45677</v>
      </c>
      <c r="U792" s="354"/>
      <c r="V792" s="354"/>
    </row>
    <row r="793" spans="1:22" ht="156" x14ac:dyDescent="0.3">
      <c r="A793" s="354">
        <v>787</v>
      </c>
      <c r="B793" s="373" t="s">
        <v>40</v>
      </c>
      <c r="C793" s="44" t="s">
        <v>1669</v>
      </c>
      <c r="D793" s="397"/>
      <c r="E793" s="373" t="s">
        <v>20</v>
      </c>
      <c r="F793" s="44" t="s">
        <v>41</v>
      </c>
      <c r="G793" s="354" t="s">
        <v>184</v>
      </c>
      <c r="H793" s="354">
        <v>66.326260000000005</v>
      </c>
      <c r="I793" s="354">
        <v>1</v>
      </c>
      <c r="J793" s="373">
        <v>66.326260000000005</v>
      </c>
      <c r="K793" s="373">
        <v>66.326260000000005</v>
      </c>
      <c r="L793" s="373">
        <v>1</v>
      </c>
      <c r="M793" s="373">
        <v>66.326260000000005</v>
      </c>
      <c r="N793" s="6" t="s">
        <v>1674</v>
      </c>
      <c r="O793" s="374">
        <v>45651</v>
      </c>
      <c r="P793" s="33" t="str">
        <f>HYPERLINK("https://my.zakupivli.pro/remote/dispatcher/state_purchase_view/56165938", "UA-2024-12-25-004680-a")</f>
        <v>UA-2024-12-25-004680-a</v>
      </c>
      <c r="Q793" s="373">
        <v>66.326260000000005</v>
      </c>
      <c r="R793" s="373">
        <v>1</v>
      </c>
      <c r="S793" s="373">
        <v>66.326260000000005</v>
      </c>
      <c r="T793" s="355">
        <v>45651</v>
      </c>
      <c r="U793" s="354"/>
      <c r="V793" s="373" t="s">
        <v>59</v>
      </c>
    </row>
    <row r="794" spans="1:22" ht="156" x14ac:dyDescent="0.3">
      <c r="A794" s="354">
        <v>788</v>
      </c>
      <c r="B794" s="373" t="s">
        <v>40</v>
      </c>
      <c r="C794" s="44" t="s">
        <v>1670</v>
      </c>
      <c r="D794" s="397"/>
      <c r="E794" s="373" t="s">
        <v>20</v>
      </c>
      <c r="F794" s="44" t="s">
        <v>884</v>
      </c>
      <c r="G794" s="354" t="s">
        <v>184</v>
      </c>
      <c r="H794" s="354">
        <v>672.66476</v>
      </c>
      <c r="I794" s="354">
        <v>1</v>
      </c>
      <c r="J794" s="373">
        <v>672.66476</v>
      </c>
      <c r="K794" s="373">
        <v>672.66476</v>
      </c>
      <c r="L794" s="373">
        <v>1</v>
      </c>
      <c r="M794" s="373">
        <v>672.66476</v>
      </c>
      <c r="N794" s="6" t="s">
        <v>1675</v>
      </c>
      <c r="O794" s="374">
        <v>45651</v>
      </c>
      <c r="P794" s="33" t="str">
        <f>HYPERLINK("https://my.zakupivli.pro/remote/dispatcher/state_purchase_view/56157266", "UA-2024-12-25-000652-a")</f>
        <v>UA-2024-12-25-000652-a</v>
      </c>
      <c r="Q794" s="373">
        <v>672.66476</v>
      </c>
      <c r="R794" s="373">
        <v>1</v>
      </c>
      <c r="S794" s="373">
        <v>672.66476</v>
      </c>
      <c r="T794" s="374">
        <v>45651</v>
      </c>
      <c r="U794" s="354"/>
      <c r="V794" s="373" t="s">
        <v>59</v>
      </c>
    </row>
    <row r="795" spans="1:22" ht="109.2" x14ac:dyDescent="0.3">
      <c r="A795" s="354">
        <v>789</v>
      </c>
      <c r="B795" s="373" t="s">
        <v>21</v>
      </c>
      <c r="C795" s="44" t="s">
        <v>1671</v>
      </c>
      <c r="D795" s="397" t="s">
        <v>58</v>
      </c>
      <c r="E795" s="373" t="s">
        <v>75</v>
      </c>
      <c r="F795" s="44" t="s">
        <v>36</v>
      </c>
      <c r="G795" s="354" t="s">
        <v>186</v>
      </c>
      <c r="H795" s="354"/>
      <c r="I795" s="354">
        <v>139</v>
      </c>
      <c r="J795" s="354">
        <v>12680.833329999999</v>
      </c>
      <c r="K795" s="354"/>
      <c r="L795" s="373">
        <v>139</v>
      </c>
      <c r="M795" s="373">
        <v>12680.833329999999</v>
      </c>
      <c r="N795" s="6" t="s">
        <v>1676</v>
      </c>
      <c r="O795" s="374">
        <v>45651</v>
      </c>
      <c r="P795" s="33" t="str">
        <f>HYPERLINK("https://my.zakupivli.pro/remote/dispatcher/state_purchase_view/56156900", "UA-2024-12-25-000472-a")</f>
        <v>UA-2024-12-25-000472-a</v>
      </c>
      <c r="Q795" s="354"/>
      <c r="R795" s="354">
        <v>139</v>
      </c>
      <c r="S795" s="354">
        <v>12302.7731</v>
      </c>
      <c r="T795" s="355">
        <v>45677</v>
      </c>
      <c r="U795" s="354"/>
      <c r="V795" s="354"/>
    </row>
    <row r="796" spans="1:22" ht="62.4" x14ac:dyDescent="0.3">
      <c r="A796" s="354">
        <v>790</v>
      </c>
      <c r="B796" s="376" t="s">
        <v>21</v>
      </c>
      <c r="C796" s="44" t="s">
        <v>1677</v>
      </c>
      <c r="D796" s="397" t="s">
        <v>58</v>
      </c>
      <c r="E796" s="376" t="s">
        <v>75</v>
      </c>
      <c r="F796" s="44" t="s">
        <v>30</v>
      </c>
      <c r="G796" s="354" t="s">
        <v>186</v>
      </c>
      <c r="H796" s="354"/>
      <c r="I796" s="354">
        <v>42</v>
      </c>
      <c r="J796" s="354">
        <v>6340.9613900000004</v>
      </c>
      <c r="K796" s="354"/>
      <c r="L796" s="376">
        <v>42</v>
      </c>
      <c r="M796" s="376">
        <v>6340.9613900000004</v>
      </c>
      <c r="N796" s="6" t="s">
        <v>1683</v>
      </c>
      <c r="O796" s="355">
        <v>45652</v>
      </c>
      <c r="P796" s="33" t="str">
        <f>HYPERLINK("https://my.zakupivli.pro/remote/dispatcher/state_purchase_view/56211568", "UA-2024-12-26-010326-a")</f>
        <v>UA-2024-12-26-010326-a</v>
      </c>
      <c r="Q796" s="354"/>
      <c r="R796" s="354">
        <v>42</v>
      </c>
      <c r="S796" s="354">
        <v>6105.2520000000004</v>
      </c>
      <c r="T796" s="355">
        <v>45673</v>
      </c>
      <c r="U796" s="354"/>
      <c r="V796" s="354"/>
    </row>
    <row r="797" spans="1:22" ht="62.4" x14ac:dyDescent="0.3">
      <c r="A797" s="354">
        <v>791</v>
      </c>
      <c r="B797" s="376" t="s">
        <v>21</v>
      </c>
      <c r="C797" s="44" t="s">
        <v>1678</v>
      </c>
      <c r="D797" s="397" t="s">
        <v>58</v>
      </c>
      <c r="E797" s="376" t="s">
        <v>75</v>
      </c>
      <c r="F797" s="44" t="s">
        <v>30</v>
      </c>
      <c r="G797" s="354" t="s">
        <v>186</v>
      </c>
      <c r="H797" s="354"/>
      <c r="I797" s="354">
        <v>100</v>
      </c>
      <c r="J797" s="354">
        <v>6085.1333299999997</v>
      </c>
      <c r="K797" s="354"/>
      <c r="L797" s="376">
        <v>100</v>
      </c>
      <c r="M797" s="376">
        <v>6085.1333299999997</v>
      </c>
      <c r="N797" s="6" t="s">
        <v>1684</v>
      </c>
      <c r="O797" s="375">
        <v>45652</v>
      </c>
      <c r="P797" s="33" t="str">
        <f>HYPERLINK("https://my.zakupivli.pro/remote/dispatcher/state_purchase_view/56211568", "UA-2024-12-26-010326-a")</f>
        <v>UA-2024-12-26-010326-a</v>
      </c>
      <c r="Q797" s="354"/>
      <c r="R797" s="354">
        <v>100</v>
      </c>
      <c r="S797" s="354">
        <v>6031.9987499999997</v>
      </c>
      <c r="T797" s="355">
        <v>45673</v>
      </c>
      <c r="U797" s="354"/>
      <c r="V797" s="354"/>
    </row>
    <row r="798" spans="1:22" ht="124.8" x14ac:dyDescent="0.3">
      <c r="A798" s="354">
        <v>792</v>
      </c>
      <c r="B798" s="354" t="s">
        <v>40</v>
      </c>
      <c r="C798" s="44" t="s">
        <v>1679</v>
      </c>
      <c r="D798" s="354"/>
      <c r="E798" s="376" t="s">
        <v>20</v>
      </c>
      <c r="F798" s="44" t="s">
        <v>884</v>
      </c>
      <c r="G798" s="354" t="s">
        <v>184</v>
      </c>
      <c r="H798" s="354">
        <v>55.763150000000003</v>
      </c>
      <c r="I798" s="354">
        <v>1</v>
      </c>
      <c r="J798" s="376">
        <v>55.763150000000003</v>
      </c>
      <c r="K798" s="376">
        <v>55.763150000000003</v>
      </c>
      <c r="L798" s="376">
        <v>1</v>
      </c>
      <c r="M798" s="376">
        <v>55.763150000000003</v>
      </c>
      <c r="N798" s="6" t="s">
        <v>1685</v>
      </c>
      <c r="O798" s="375">
        <v>45652</v>
      </c>
      <c r="P798" s="33" t="str">
        <f>HYPERLINK("https://my.zakupivli.pro/remote/dispatcher/state_purchase_view/56208279", "UA-2024-12-26-008861-a")</f>
        <v>UA-2024-12-26-008861-a</v>
      </c>
      <c r="Q798" s="376">
        <v>55.763150000000003</v>
      </c>
      <c r="R798" s="376">
        <v>1</v>
      </c>
      <c r="S798" s="376">
        <v>55.763150000000003</v>
      </c>
      <c r="T798" s="355">
        <v>45652</v>
      </c>
      <c r="U798" s="354"/>
      <c r="V798" s="376" t="s">
        <v>59</v>
      </c>
    </row>
    <row r="799" spans="1:22" ht="62.4" x14ac:dyDescent="0.3">
      <c r="A799" s="354">
        <v>793</v>
      </c>
      <c r="B799" s="376" t="s">
        <v>21</v>
      </c>
      <c r="C799" s="44" t="s">
        <v>1630</v>
      </c>
      <c r="D799" s="354"/>
      <c r="E799" s="376" t="s">
        <v>20</v>
      </c>
      <c r="F799" s="44" t="s">
        <v>1631</v>
      </c>
      <c r="G799" s="354" t="s">
        <v>185</v>
      </c>
      <c r="H799" s="119">
        <v>43.75</v>
      </c>
      <c r="I799" s="354">
        <v>1</v>
      </c>
      <c r="J799" s="119">
        <v>43.75</v>
      </c>
      <c r="K799" s="119">
        <v>43.75</v>
      </c>
      <c r="L799" s="376">
        <v>1</v>
      </c>
      <c r="M799" s="119">
        <v>43.75</v>
      </c>
      <c r="N799" s="6" t="s">
        <v>1686</v>
      </c>
      <c r="O799" s="375">
        <v>45652</v>
      </c>
      <c r="P799" s="33" t="str">
        <f>HYPERLINK("https://my.zakupivli.pro/remote/dispatcher/state_purchase_view/56204817", "UA-2024-12-26-007271-a")</f>
        <v>UA-2024-12-26-007271-a</v>
      </c>
      <c r="Q799" s="119">
        <v>43.75</v>
      </c>
      <c r="R799" s="376">
        <v>1</v>
      </c>
      <c r="S799" s="119">
        <v>43.75</v>
      </c>
      <c r="T799" s="375">
        <v>45652</v>
      </c>
      <c r="U799" s="354"/>
      <c r="V799" s="376" t="s">
        <v>59</v>
      </c>
    </row>
    <row r="800" spans="1:22" ht="62.4" x14ac:dyDescent="0.3">
      <c r="A800" s="354">
        <v>794</v>
      </c>
      <c r="B800" s="376" t="s">
        <v>21</v>
      </c>
      <c r="C800" s="44" t="s">
        <v>1680</v>
      </c>
      <c r="D800" s="354"/>
      <c r="E800" s="376" t="s">
        <v>20</v>
      </c>
      <c r="F800" s="44" t="s">
        <v>412</v>
      </c>
      <c r="G800" s="354" t="s">
        <v>185</v>
      </c>
      <c r="H800" s="354">
        <v>71.625</v>
      </c>
      <c r="I800" s="354">
        <v>1</v>
      </c>
      <c r="J800" s="376">
        <v>71.625</v>
      </c>
      <c r="K800" s="376">
        <v>71.625</v>
      </c>
      <c r="L800" s="376">
        <v>1</v>
      </c>
      <c r="M800" s="376">
        <v>71.625</v>
      </c>
      <c r="N800" s="6" t="s">
        <v>1687</v>
      </c>
      <c r="O800" s="375">
        <v>45652</v>
      </c>
      <c r="P800" s="33" t="str">
        <f>HYPERLINK("https://my.zakupivli.pro/remote/dispatcher/state_purchase_view/56204127", "UA-2024-12-26-006943-a")</f>
        <v>UA-2024-12-26-006943-a</v>
      </c>
      <c r="Q800" s="376">
        <v>71.625</v>
      </c>
      <c r="R800" s="376">
        <v>1</v>
      </c>
      <c r="S800" s="376">
        <v>71.625</v>
      </c>
      <c r="T800" s="375">
        <v>45652</v>
      </c>
      <c r="U800" s="354"/>
      <c r="V800" s="376" t="s">
        <v>59</v>
      </c>
    </row>
    <row r="801" spans="1:22" ht="78" x14ac:dyDescent="0.3">
      <c r="A801" s="354">
        <v>795</v>
      </c>
      <c r="B801" s="376" t="s">
        <v>21</v>
      </c>
      <c r="C801" s="44" t="s">
        <v>1681</v>
      </c>
      <c r="D801" s="397" t="s">
        <v>58</v>
      </c>
      <c r="E801" s="376" t="s">
        <v>20</v>
      </c>
      <c r="F801" s="44" t="s">
        <v>1682</v>
      </c>
      <c r="G801" s="354" t="s">
        <v>186</v>
      </c>
      <c r="H801" s="354"/>
      <c r="I801" s="354">
        <v>10</v>
      </c>
      <c r="J801" s="354">
        <v>367.95958000000002</v>
      </c>
      <c r="K801" s="354"/>
      <c r="L801" s="376">
        <v>10</v>
      </c>
      <c r="M801" s="376">
        <v>367.95958000000002</v>
      </c>
      <c r="N801" s="6" t="s">
        <v>1688</v>
      </c>
      <c r="O801" s="375">
        <v>45652</v>
      </c>
      <c r="P801" s="33" t="str">
        <f>HYPERLINK("https://my.zakupivli.pro/remote/dispatcher/state_purchase_view/56200541", "UA-2024-12-26-005498-a")</f>
        <v>UA-2024-12-26-005498-a</v>
      </c>
      <c r="Q801" s="354"/>
      <c r="R801" s="354">
        <v>10</v>
      </c>
      <c r="S801" s="354">
        <v>353.78789999999998</v>
      </c>
      <c r="T801" s="355">
        <v>45670</v>
      </c>
      <c r="U801" s="354"/>
      <c r="V801" s="354"/>
    </row>
    <row r="802" spans="1:22" ht="109.2" x14ac:dyDescent="0.3">
      <c r="A802" s="354">
        <v>796</v>
      </c>
      <c r="B802" s="377" t="s">
        <v>21</v>
      </c>
      <c r="C802" s="44" t="s">
        <v>1689</v>
      </c>
      <c r="D802" s="397" t="s">
        <v>58</v>
      </c>
      <c r="E802" s="377" t="s">
        <v>20</v>
      </c>
      <c r="F802" s="44" t="s">
        <v>1690</v>
      </c>
      <c r="G802" s="354" t="s">
        <v>186</v>
      </c>
      <c r="H802" s="354"/>
      <c r="I802" s="354">
        <v>12</v>
      </c>
      <c r="J802" s="119">
        <v>1073.48</v>
      </c>
      <c r="K802" s="354"/>
      <c r="L802" s="377">
        <v>12</v>
      </c>
      <c r="M802" s="119">
        <v>1073.48</v>
      </c>
      <c r="N802" s="6" t="s">
        <v>1691</v>
      </c>
      <c r="O802" s="355">
        <v>45656</v>
      </c>
      <c r="P802" s="33" t="str">
        <f>HYPERLINK("https://my.zakupivli.pro/remote/dispatcher/state_purchase_view/56282686", "UA-2024-12-30-006675-a")</f>
        <v>UA-2024-12-30-006675-a</v>
      </c>
      <c r="Q802" s="354"/>
      <c r="R802" s="354">
        <v>12</v>
      </c>
      <c r="S802" s="354">
        <v>1073.48</v>
      </c>
      <c r="T802" s="355">
        <v>45670</v>
      </c>
      <c r="U802" s="354"/>
      <c r="V802" s="354"/>
    </row>
    <row r="803" spans="1:22" ht="140.4" x14ac:dyDescent="0.3">
      <c r="A803" s="354">
        <v>797</v>
      </c>
      <c r="B803" s="378" t="s">
        <v>40</v>
      </c>
      <c r="C803" s="44" t="s">
        <v>1692</v>
      </c>
      <c r="D803" s="354"/>
      <c r="E803" s="378" t="s">
        <v>20</v>
      </c>
      <c r="F803" s="44" t="s">
        <v>884</v>
      </c>
      <c r="G803" s="378" t="s">
        <v>184</v>
      </c>
      <c r="H803" s="354">
        <v>111.44601</v>
      </c>
      <c r="I803" s="354">
        <v>1</v>
      </c>
      <c r="J803" s="378">
        <v>111.44601</v>
      </c>
      <c r="K803" s="378">
        <v>111.44601</v>
      </c>
      <c r="L803" s="378">
        <v>1</v>
      </c>
      <c r="M803" s="378">
        <v>111.44601</v>
      </c>
      <c r="N803" s="6" t="s">
        <v>1698</v>
      </c>
      <c r="O803" s="355">
        <v>45660</v>
      </c>
      <c r="P803" s="33" t="str">
        <f>HYPERLINK("https://my.zakupivli.pro/remote/dispatcher/state_purchase_view/56334714", "UA-2025-01-03-000698-a")</f>
        <v>UA-2025-01-03-000698-a</v>
      </c>
      <c r="Q803" s="378">
        <v>111.44601</v>
      </c>
      <c r="R803" s="378">
        <v>1</v>
      </c>
      <c r="S803" s="378">
        <v>111.44601</v>
      </c>
      <c r="T803" s="355">
        <v>45657</v>
      </c>
      <c r="U803" s="354"/>
      <c r="V803" s="378" t="s">
        <v>59</v>
      </c>
    </row>
    <row r="804" spans="1:22" ht="140.4" x14ac:dyDescent="0.3">
      <c r="A804" s="354">
        <v>798</v>
      </c>
      <c r="B804" s="378" t="s">
        <v>40</v>
      </c>
      <c r="C804" s="44" t="s">
        <v>1693</v>
      </c>
      <c r="D804" s="354"/>
      <c r="E804" s="378" t="s">
        <v>20</v>
      </c>
      <c r="F804" s="44" t="s">
        <v>884</v>
      </c>
      <c r="G804" s="378" t="s">
        <v>184</v>
      </c>
      <c r="H804" s="354">
        <v>47.140090000000001</v>
      </c>
      <c r="I804" s="354">
        <v>1</v>
      </c>
      <c r="J804" s="378">
        <v>47.140090000000001</v>
      </c>
      <c r="K804" s="378">
        <v>47.140090000000001</v>
      </c>
      <c r="L804" s="378">
        <v>1</v>
      </c>
      <c r="M804" s="378">
        <v>47.140090000000001</v>
      </c>
      <c r="N804" s="6" t="s">
        <v>1699</v>
      </c>
      <c r="O804" s="379">
        <v>45660</v>
      </c>
      <c r="P804" s="33" t="str">
        <f>HYPERLINK("https://my.zakupivli.pro/remote/dispatcher/state_purchase_view/56334419", "UA-2025-01-03-000567-a")</f>
        <v>UA-2025-01-03-000567-a</v>
      </c>
      <c r="Q804" s="378">
        <v>47.140090000000001</v>
      </c>
      <c r="R804" s="378">
        <v>1</v>
      </c>
      <c r="S804" s="378">
        <v>47.140090000000001</v>
      </c>
      <c r="T804" s="379">
        <v>45657</v>
      </c>
      <c r="U804" s="354"/>
      <c r="V804" s="378" t="s">
        <v>59</v>
      </c>
    </row>
    <row r="805" spans="1:22" ht="62.4" x14ac:dyDescent="0.3">
      <c r="A805" s="354">
        <v>799</v>
      </c>
      <c r="B805" s="378" t="s">
        <v>40</v>
      </c>
      <c r="C805" s="44" t="s">
        <v>1694</v>
      </c>
      <c r="D805" s="354"/>
      <c r="E805" s="378" t="s">
        <v>20</v>
      </c>
      <c r="F805" s="44" t="s">
        <v>884</v>
      </c>
      <c r="G805" s="378" t="s">
        <v>184</v>
      </c>
      <c r="H805" s="354">
        <v>662.97909000000004</v>
      </c>
      <c r="I805" s="354">
        <v>1</v>
      </c>
      <c r="J805" s="378">
        <v>662.97909000000004</v>
      </c>
      <c r="K805" s="378">
        <v>662.97909000000004</v>
      </c>
      <c r="L805" s="378">
        <v>1</v>
      </c>
      <c r="M805" s="378">
        <v>662.97909000000004</v>
      </c>
      <c r="N805" s="6" t="s">
        <v>1700</v>
      </c>
      <c r="O805" s="355">
        <v>45659</v>
      </c>
      <c r="P805" s="33" t="str">
        <f>HYPERLINK("https://my.zakupivli.pro/remote/dispatcher/state_purchase_view/56333751", "UA-2025-01-03-000294-a")</f>
        <v>UA-2025-01-03-000294-a</v>
      </c>
      <c r="Q805" s="378">
        <v>662.97909000000004</v>
      </c>
      <c r="R805" s="378">
        <v>1</v>
      </c>
      <c r="S805" s="378">
        <v>662.97909000000004</v>
      </c>
      <c r="T805" s="379">
        <v>45659</v>
      </c>
      <c r="U805" s="354"/>
      <c r="V805" s="378" t="s">
        <v>59</v>
      </c>
    </row>
    <row r="806" spans="1:22" ht="140.4" x14ac:dyDescent="0.3">
      <c r="A806" s="354">
        <v>800</v>
      </c>
      <c r="B806" s="378" t="s">
        <v>40</v>
      </c>
      <c r="C806" s="44" t="s">
        <v>1695</v>
      </c>
      <c r="D806" s="354"/>
      <c r="E806" s="378" t="s">
        <v>20</v>
      </c>
      <c r="F806" s="44" t="s">
        <v>884</v>
      </c>
      <c r="G806" s="378" t="s">
        <v>184</v>
      </c>
      <c r="H806" s="354">
        <v>514.31356000000005</v>
      </c>
      <c r="I806" s="354">
        <v>1</v>
      </c>
      <c r="J806" s="378">
        <v>514.31356000000005</v>
      </c>
      <c r="K806" s="378">
        <v>514.31356000000005</v>
      </c>
      <c r="L806" s="378">
        <v>1</v>
      </c>
      <c r="M806" s="378">
        <v>514.31356000000005</v>
      </c>
      <c r="N806" s="6" t="s">
        <v>1701</v>
      </c>
      <c r="O806" s="379">
        <v>45659</v>
      </c>
      <c r="P806" s="33" t="str">
        <f>HYPERLINK("https://my.zakupivli.pro/remote/dispatcher/state_purchase_view/56325016", "UA-2025-01-02-003891-a")</f>
        <v>UA-2025-01-02-003891-a</v>
      </c>
      <c r="Q806" s="378">
        <v>514.31356000000005</v>
      </c>
      <c r="R806" s="378">
        <v>1</v>
      </c>
      <c r="S806" s="378">
        <v>514.31356000000005</v>
      </c>
      <c r="T806" s="379">
        <v>45659</v>
      </c>
      <c r="U806" s="354"/>
      <c r="V806" s="378" t="s">
        <v>59</v>
      </c>
    </row>
    <row r="807" spans="1:22" ht="156" x14ac:dyDescent="0.3">
      <c r="A807" s="354">
        <v>801</v>
      </c>
      <c r="B807" s="378" t="s">
        <v>40</v>
      </c>
      <c r="C807" s="44" t="s">
        <v>1696</v>
      </c>
      <c r="D807" s="354"/>
      <c r="E807" s="378" t="s">
        <v>20</v>
      </c>
      <c r="F807" s="44" t="s">
        <v>884</v>
      </c>
      <c r="G807" s="378" t="s">
        <v>184</v>
      </c>
      <c r="H807" s="354">
        <v>62.57461</v>
      </c>
      <c r="I807" s="354">
        <v>1</v>
      </c>
      <c r="J807" s="378">
        <v>62.57461</v>
      </c>
      <c r="K807" s="378">
        <v>62.57461</v>
      </c>
      <c r="L807" s="378">
        <v>1</v>
      </c>
      <c r="M807" s="378">
        <v>62.57461</v>
      </c>
      <c r="N807" s="6" t="s">
        <v>1702</v>
      </c>
      <c r="O807" s="355">
        <v>45659</v>
      </c>
      <c r="P807" s="33" t="str">
        <f>HYPERLINK("https://my.zakupivli.pro/remote/dispatcher/state_purchase_view/56319993", "UA-2025-01-02-001786-a")</f>
        <v>UA-2025-01-02-001786-a</v>
      </c>
      <c r="Q807" s="378">
        <v>62.57461</v>
      </c>
      <c r="R807" s="378">
        <v>1</v>
      </c>
      <c r="S807" s="378">
        <v>62.57461</v>
      </c>
      <c r="T807" s="379">
        <v>45657</v>
      </c>
      <c r="U807" s="354"/>
      <c r="V807" s="378" t="s">
        <v>59</v>
      </c>
    </row>
    <row r="808" spans="1:22" ht="171.6" x14ac:dyDescent="0.3">
      <c r="A808" s="354">
        <v>802</v>
      </c>
      <c r="B808" s="378" t="s">
        <v>40</v>
      </c>
      <c r="C808" s="44" t="s">
        <v>1697</v>
      </c>
      <c r="D808" s="354"/>
      <c r="E808" s="378" t="s">
        <v>20</v>
      </c>
      <c r="F808" s="44" t="s">
        <v>41</v>
      </c>
      <c r="G808" s="378" t="s">
        <v>184</v>
      </c>
      <c r="H808" s="354">
        <v>45.181690000000003</v>
      </c>
      <c r="I808" s="354">
        <v>1</v>
      </c>
      <c r="J808" s="378">
        <v>45.181690000000003</v>
      </c>
      <c r="K808" s="378">
        <v>45.181690000000003</v>
      </c>
      <c r="L808" s="378">
        <v>1</v>
      </c>
      <c r="M808" s="378">
        <v>45.181690000000003</v>
      </c>
      <c r="N808" s="6" t="s">
        <v>1703</v>
      </c>
      <c r="O808" s="379">
        <v>45659</v>
      </c>
      <c r="P808" s="33" t="str">
        <f>HYPERLINK("https://my.zakupivli.pro/remote/dispatcher/state_purchase_view/56319028", "UA-2025-01-02-001375-a")</f>
        <v>UA-2025-01-02-001375-a</v>
      </c>
      <c r="Q808" s="378">
        <v>45.181690000000003</v>
      </c>
      <c r="R808" s="378">
        <v>1</v>
      </c>
      <c r="S808" s="378">
        <v>45.181690000000003</v>
      </c>
      <c r="T808" s="379">
        <v>45657</v>
      </c>
      <c r="U808" s="354"/>
      <c r="V808" s="378" t="s">
        <v>59</v>
      </c>
    </row>
    <row r="809" spans="1:22" ht="46.8" x14ac:dyDescent="0.3">
      <c r="A809" s="354">
        <v>803</v>
      </c>
      <c r="B809" s="378" t="s">
        <v>21</v>
      </c>
      <c r="C809" s="44" t="s">
        <v>1704</v>
      </c>
      <c r="D809" s="397" t="s">
        <v>58</v>
      </c>
      <c r="E809" s="378" t="s">
        <v>75</v>
      </c>
      <c r="F809" s="225" t="s">
        <v>176</v>
      </c>
      <c r="G809" s="354" t="s">
        <v>186</v>
      </c>
      <c r="H809" s="354"/>
      <c r="I809" s="354">
        <v>8</v>
      </c>
      <c r="J809" s="354">
        <v>6134.9338399999997</v>
      </c>
      <c r="K809" s="354"/>
      <c r="L809" s="378">
        <v>8</v>
      </c>
      <c r="M809" s="378">
        <v>6134.9338399999997</v>
      </c>
      <c r="N809" s="6" t="s">
        <v>1709</v>
      </c>
      <c r="O809" s="379">
        <v>45659</v>
      </c>
      <c r="P809" s="33" t="str">
        <f>HYPERLINK("https://my.zakupivli.pro/remote/dispatcher/state_purchase_view/56343850", "UA-2025-01-03-004740-a")</f>
        <v>UA-2025-01-03-004740-a</v>
      </c>
      <c r="Q809" s="354"/>
      <c r="R809" s="354"/>
      <c r="S809" s="354"/>
      <c r="T809" s="355"/>
      <c r="U809" s="354" t="s">
        <v>1714</v>
      </c>
      <c r="V809" s="354"/>
    </row>
    <row r="810" spans="1:22" ht="62.4" x14ac:dyDescent="0.3">
      <c r="A810" s="354">
        <v>804</v>
      </c>
      <c r="B810" s="378" t="s">
        <v>21</v>
      </c>
      <c r="C810" s="44" t="s">
        <v>1705</v>
      </c>
      <c r="D810" s="397" t="s">
        <v>58</v>
      </c>
      <c r="E810" s="378" t="s">
        <v>75</v>
      </c>
      <c r="F810" s="225" t="s">
        <v>969</v>
      </c>
      <c r="G810" s="354" t="s">
        <v>186</v>
      </c>
      <c r="H810" s="354"/>
      <c r="I810" s="354">
        <v>7</v>
      </c>
      <c r="J810" s="119">
        <v>701.4</v>
      </c>
      <c r="K810" s="354"/>
      <c r="L810" s="378">
        <v>7</v>
      </c>
      <c r="M810" s="119">
        <v>701.4</v>
      </c>
      <c r="N810" s="6" t="s">
        <v>1710</v>
      </c>
      <c r="O810" s="379">
        <v>45659</v>
      </c>
      <c r="P810" s="33" t="str">
        <f>HYPERLINK("https://my.zakupivli.pro/remote/dispatcher/state_purchase_view/56341932", "UA-2025-01-03-003984-a")</f>
        <v>UA-2025-01-03-003984-a</v>
      </c>
      <c r="Q810" s="354"/>
      <c r="R810" s="354"/>
      <c r="S810" s="354"/>
      <c r="T810" s="355"/>
      <c r="U810" s="354" t="s">
        <v>1820</v>
      </c>
      <c r="V810" s="354"/>
    </row>
    <row r="811" spans="1:22" ht="62.4" x14ac:dyDescent="0.3">
      <c r="A811" s="354">
        <v>805</v>
      </c>
      <c r="B811" s="378" t="s">
        <v>21</v>
      </c>
      <c r="C811" s="44" t="s">
        <v>1706</v>
      </c>
      <c r="D811" s="397" t="s">
        <v>58</v>
      </c>
      <c r="E811" s="378" t="s">
        <v>75</v>
      </c>
      <c r="F811" s="225" t="s">
        <v>969</v>
      </c>
      <c r="G811" s="354" t="s">
        <v>186</v>
      </c>
      <c r="H811" s="354"/>
      <c r="I811" s="354">
        <v>7</v>
      </c>
      <c r="J811" s="354">
        <v>225.74142000000001</v>
      </c>
      <c r="K811" s="354"/>
      <c r="L811" s="378">
        <v>7</v>
      </c>
      <c r="M811" s="378">
        <v>225.74142000000001</v>
      </c>
      <c r="N811" s="6" t="s">
        <v>1711</v>
      </c>
      <c r="O811" s="379">
        <v>45659</v>
      </c>
      <c r="P811" s="33" t="str">
        <f>HYPERLINK("https://my.zakupivli.pro/remote/dispatcher/state_purchase_view/56341932", "UA-2025-01-03-003984-a")</f>
        <v>UA-2025-01-03-003984-a</v>
      </c>
      <c r="Q811" s="354"/>
      <c r="R811" s="354">
        <v>7</v>
      </c>
      <c r="S811" s="354">
        <v>201.99799999999999</v>
      </c>
      <c r="T811" s="355">
        <v>45687</v>
      </c>
      <c r="U811" s="354"/>
      <c r="V811" s="354"/>
    </row>
    <row r="812" spans="1:22" ht="62.4" x14ac:dyDescent="0.3">
      <c r="A812" s="354">
        <v>806</v>
      </c>
      <c r="B812" s="378" t="s">
        <v>21</v>
      </c>
      <c r="C812" s="44" t="s">
        <v>1707</v>
      </c>
      <c r="D812" s="397" t="s">
        <v>58</v>
      </c>
      <c r="E812" s="378" t="s">
        <v>75</v>
      </c>
      <c r="F812" s="225" t="s">
        <v>969</v>
      </c>
      <c r="G812" s="354" t="s">
        <v>186</v>
      </c>
      <c r="H812" s="354"/>
      <c r="I812" s="354">
        <v>28</v>
      </c>
      <c r="J812" s="354">
        <v>137.03142</v>
      </c>
      <c r="K812" s="354"/>
      <c r="L812" s="378">
        <v>28</v>
      </c>
      <c r="M812" s="378">
        <v>137.03142</v>
      </c>
      <c r="N812" s="6" t="s">
        <v>1712</v>
      </c>
      <c r="O812" s="379">
        <v>45659</v>
      </c>
      <c r="P812" s="33" t="str">
        <f>HYPERLINK("https://my.zakupivli.pro/remote/dispatcher/state_purchase_view/56341932", "UA-2025-01-03-003984-a")</f>
        <v>UA-2025-01-03-003984-a</v>
      </c>
      <c r="Q812" s="354"/>
      <c r="R812" s="354">
        <v>28</v>
      </c>
      <c r="S812" s="354">
        <v>132.8665</v>
      </c>
      <c r="T812" s="355">
        <v>45679</v>
      </c>
      <c r="U812" s="354"/>
      <c r="V812" s="354"/>
    </row>
    <row r="813" spans="1:22" ht="62.4" x14ac:dyDescent="0.3">
      <c r="A813" s="354">
        <v>807</v>
      </c>
      <c r="B813" s="378" t="s">
        <v>21</v>
      </c>
      <c r="C813" s="44" t="s">
        <v>1708</v>
      </c>
      <c r="D813" s="397" t="s">
        <v>58</v>
      </c>
      <c r="E813" s="378" t="s">
        <v>75</v>
      </c>
      <c r="F813" s="225" t="s">
        <v>969</v>
      </c>
      <c r="G813" s="354" t="s">
        <v>186</v>
      </c>
      <c r="H813" s="354"/>
      <c r="I813" s="354">
        <v>4</v>
      </c>
      <c r="J813" s="119">
        <v>86.76</v>
      </c>
      <c r="K813" s="354"/>
      <c r="L813" s="378">
        <v>4</v>
      </c>
      <c r="M813" s="119">
        <v>86.76</v>
      </c>
      <c r="N813" s="6" t="s">
        <v>1713</v>
      </c>
      <c r="O813" s="379">
        <v>45659</v>
      </c>
      <c r="P813" s="33" t="str">
        <f>HYPERLINK("https://my.zakupivli.pro/remote/dispatcher/state_purchase_view/56341932", "UA-2025-01-03-003984-a")</f>
        <v>UA-2025-01-03-003984-a</v>
      </c>
      <c r="Q813" s="354"/>
      <c r="R813" s="354"/>
      <c r="S813" s="354"/>
      <c r="T813" s="355"/>
      <c r="U813" s="401" t="s">
        <v>1820</v>
      </c>
      <c r="V813" s="354"/>
    </row>
    <row r="814" spans="1:22" ht="46.8" x14ac:dyDescent="0.3">
      <c r="A814" s="354">
        <v>808</v>
      </c>
      <c r="B814" s="380" t="s">
        <v>21</v>
      </c>
      <c r="C814" s="44" t="s">
        <v>1704</v>
      </c>
      <c r="D814" s="397" t="s">
        <v>58</v>
      </c>
      <c r="E814" s="380" t="s">
        <v>75</v>
      </c>
      <c r="F814" s="225" t="s">
        <v>176</v>
      </c>
      <c r="G814" s="380" t="s">
        <v>186</v>
      </c>
      <c r="H814" s="380"/>
      <c r="I814" s="380">
        <v>8</v>
      </c>
      <c r="J814" s="354">
        <v>6617.085</v>
      </c>
      <c r="K814" s="354"/>
      <c r="L814" s="380">
        <v>8</v>
      </c>
      <c r="M814" s="380">
        <v>6617.085</v>
      </c>
      <c r="N814" s="6" t="s">
        <v>1715</v>
      </c>
      <c r="O814" s="355">
        <v>45664</v>
      </c>
      <c r="P814" s="33" t="str">
        <f>HYPERLINK("https://my.zakupivli.pro/remote/dispatcher/state_purchase_view/56380662", "UA-2025-01-07-003941-a")</f>
        <v>UA-2025-01-07-003941-a</v>
      </c>
      <c r="Q814" s="354"/>
      <c r="R814" s="354">
        <v>8</v>
      </c>
      <c r="S814" s="354">
        <v>6365.4449999999997</v>
      </c>
      <c r="T814" s="355">
        <v>45685</v>
      </c>
      <c r="U814" s="354"/>
      <c r="V814" s="354"/>
    </row>
    <row r="815" spans="1:22" ht="140.4" x14ac:dyDescent="0.3">
      <c r="A815" s="354">
        <v>809</v>
      </c>
      <c r="B815" s="382" t="s">
        <v>40</v>
      </c>
      <c r="C815" s="44" t="s">
        <v>1717</v>
      </c>
      <c r="D815" s="354"/>
      <c r="E815" s="382" t="s">
        <v>20</v>
      </c>
      <c r="F815" s="44" t="s">
        <v>41</v>
      </c>
      <c r="G815" s="354" t="s">
        <v>184</v>
      </c>
      <c r="H815" s="354">
        <v>448.03685999999999</v>
      </c>
      <c r="I815" s="354">
        <v>1</v>
      </c>
      <c r="J815" s="382">
        <v>448.03685999999999</v>
      </c>
      <c r="K815" s="382">
        <v>448.03685999999999</v>
      </c>
      <c r="L815" s="382">
        <v>1</v>
      </c>
      <c r="M815" s="382">
        <v>448.03685999999999</v>
      </c>
      <c r="N815" s="6" t="s">
        <v>1720</v>
      </c>
      <c r="O815" s="355">
        <v>45665</v>
      </c>
      <c r="P815" s="33" t="str">
        <f>HYPERLINK("https://my.zakupivli.pro/remote/dispatcher/state_purchase_view/56409739", "UA-2025-01-08-007829-a")</f>
        <v>UA-2025-01-08-007829-a</v>
      </c>
      <c r="Q815" s="382">
        <v>448.03685999999999</v>
      </c>
      <c r="R815" s="382">
        <v>1</v>
      </c>
      <c r="S815" s="382">
        <v>448.03685999999999</v>
      </c>
      <c r="T815" s="355">
        <v>45665</v>
      </c>
      <c r="U815" s="354"/>
      <c r="V815" s="382" t="s">
        <v>59</v>
      </c>
    </row>
    <row r="816" spans="1:22" ht="46.8" x14ac:dyDescent="0.3">
      <c r="A816" s="354">
        <v>810</v>
      </c>
      <c r="B816" s="382" t="s">
        <v>21</v>
      </c>
      <c r="C816" s="44" t="s">
        <v>1718</v>
      </c>
      <c r="D816" s="397" t="s">
        <v>58</v>
      </c>
      <c r="E816" s="382" t="s">
        <v>75</v>
      </c>
      <c r="F816" s="44" t="s">
        <v>1219</v>
      </c>
      <c r="G816" s="354" t="s">
        <v>186</v>
      </c>
      <c r="H816" s="354"/>
      <c r="I816" s="354">
        <v>35</v>
      </c>
      <c r="J816" s="382">
        <v>5718.64725</v>
      </c>
      <c r="K816" s="382"/>
      <c r="L816" s="382">
        <v>35</v>
      </c>
      <c r="M816" s="382">
        <v>5718.64725</v>
      </c>
      <c r="N816" s="6" t="s">
        <v>1721</v>
      </c>
      <c r="O816" s="383">
        <v>45665</v>
      </c>
      <c r="P816" s="33" t="str">
        <f>HYPERLINK("https://my.zakupivli.pro/remote/dispatcher/state_purchase_view/56394826", "UA-2025-01-08-001594-a")</f>
        <v>UA-2025-01-08-001594-a</v>
      </c>
      <c r="Q816" s="354"/>
      <c r="R816" s="354">
        <v>35</v>
      </c>
      <c r="S816" s="354">
        <v>5708.6121999999996</v>
      </c>
      <c r="T816" s="355">
        <v>45686</v>
      </c>
      <c r="U816" s="354"/>
      <c r="V816" s="354"/>
    </row>
    <row r="817" spans="1:22" ht="46.8" x14ac:dyDescent="0.3">
      <c r="A817" s="354">
        <v>811</v>
      </c>
      <c r="B817" s="382" t="s">
        <v>21</v>
      </c>
      <c r="C817" s="44" t="s">
        <v>1719</v>
      </c>
      <c r="D817" s="397" t="s">
        <v>58</v>
      </c>
      <c r="E817" s="382" t="s">
        <v>75</v>
      </c>
      <c r="F817" s="44" t="s">
        <v>1219</v>
      </c>
      <c r="G817" s="354" t="s">
        <v>186</v>
      </c>
      <c r="H817" s="354"/>
      <c r="I817" s="354">
        <v>4</v>
      </c>
      <c r="J817" s="382">
        <v>1862.7256400000001</v>
      </c>
      <c r="K817" s="382"/>
      <c r="L817" s="382">
        <v>4</v>
      </c>
      <c r="M817" s="382">
        <v>1862.7256400000001</v>
      </c>
      <c r="N817" s="6" t="s">
        <v>1722</v>
      </c>
      <c r="O817" s="383">
        <v>45665</v>
      </c>
      <c r="P817" s="33" t="str">
        <f>HYPERLINK("https://my.zakupivli.pro/remote/dispatcher/state_purchase_view/56394826", "UA-2025-01-08-001594-a")</f>
        <v>UA-2025-01-08-001594-a</v>
      </c>
      <c r="Q817" s="354"/>
      <c r="R817" s="354">
        <v>4</v>
      </c>
      <c r="S817" s="354">
        <v>1788.7212</v>
      </c>
      <c r="T817" s="402">
        <v>45686</v>
      </c>
      <c r="U817" s="354"/>
      <c r="V817" s="354"/>
    </row>
    <row r="818" spans="1:22" ht="93.6" x14ac:dyDescent="0.3">
      <c r="A818" s="354">
        <v>812</v>
      </c>
      <c r="B818" s="385" t="s">
        <v>21</v>
      </c>
      <c r="C818" s="44" t="s">
        <v>1723</v>
      </c>
      <c r="D818" s="397" t="s">
        <v>58</v>
      </c>
      <c r="E818" s="385" t="s">
        <v>20</v>
      </c>
      <c r="F818" s="44" t="s">
        <v>412</v>
      </c>
      <c r="G818" s="354" t="s">
        <v>185</v>
      </c>
      <c r="H818" s="354">
        <v>170.83332999999999</v>
      </c>
      <c r="I818" s="354">
        <v>1</v>
      </c>
      <c r="J818" s="385">
        <v>170.83332999999999</v>
      </c>
      <c r="K818" s="385">
        <v>170.83332999999999</v>
      </c>
      <c r="L818" s="385">
        <v>1</v>
      </c>
      <c r="M818" s="385">
        <v>170.83332999999999</v>
      </c>
      <c r="N818" s="6" t="s">
        <v>1729</v>
      </c>
      <c r="O818" s="355">
        <v>45671</v>
      </c>
      <c r="P818" s="33" t="str">
        <f>HYPERLINK("https://my.zakupivli.pro/remote/dispatcher/state_purchase_view/56534913", "UA-2025-01-14-013229-a")</f>
        <v>UA-2025-01-14-013229-a</v>
      </c>
      <c r="Q818" s="354">
        <v>164.16667000000001</v>
      </c>
      <c r="R818" s="354">
        <v>1</v>
      </c>
      <c r="S818" s="424">
        <v>164.16667000000001</v>
      </c>
      <c r="T818" s="355">
        <v>45700</v>
      </c>
      <c r="U818" s="354"/>
      <c r="V818" s="354"/>
    </row>
    <row r="819" spans="1:22" ht="140.4" x14ac:dyDescent="0.3">
      <c r="A819" s="354">
        <v>813</v>
      </c>
      <c r="B819" s="385" t="s">
        <v>21</v>
      </c>
      <c r="C819" s="44" t="s">
        <v>1724</v>
      </c>
      <c r="D819" s="397" t="s">
        <v>58</v>
      </c>
      <c r="E819" s="385" t="s">
        <v>75</v>
      </c>
      <c r="F819" s="44" t="s">
        <v>412</v>
      </c>
      <c r="G819" s="354" t="s">
        <v>186</v>
      </c>
      <c r="H819" s="354"/>
      <c r="I819" s="354">
        <v>36</v>
      </c>
      <c r="J819" s="354">
        <v>14805.525</v>
      </c>
      <c r="K819" s="354"/>
      <c r="L819" s="385">
        <v>36</v>
      </c>
      <c r="M819" s="385">
        <v>14805.525</v>
      </c>
      <c r="N819" s="6" t="s">
        <v>1730</v>
      </c>
      <c r="O819" s="384">
        <v>45671</v>
      </c>
      <c r="P819" s="33" t="str">
        <f>HYPERLINK("https://my.zakupivli.pro/remote/dispatcher/state_purchase_view/56533770", "UA-2025-01-14-012680-a")</f>
        <v>UA-2025-01-14-012680-a</v>
      </c>
      <c r="Q819" s="354"/>
      <c r="R819" s="354"/>
      <c r="S819" s="354"/>
      <c r="T819" s="355"/>
      <c r="U819" s="354" t="s">
        <v>1905</v>
      </c>
      <c r="V819" s="354"/>
    </row>
    <row r="820" spans="1:22" ht="62.4" x14ac:dyDescent="0.3">
      <c r="A820" s="354">
        <v>814</v>
      </c>
      <c r="B820" s="385" t="s">
        <v>21</v>
      </c>
      <c r="C820" s="44" t="s">
        <v>1725</v>
      </c>
      <c r="D820" s="397" t="s">
        <v>58</v>
      </c>
      <c r="E820" s="385" t="s">
        <v>75</v>
      </c>
      <c r="F820" s="44" t="s">
        <v>1728</v>
      </c>
      <c r="G820" s="354" t="s">
        <v>186</v>
      </c>
      <c r="H820" s="354"/>
      <c r="I820" s="354">
        <v>39</v>
      </c>
      <c r="J820" s="354">
        <v>1758.6956700000001</v>
      </c>
      <c r="K820" s="354"/>
      <c r="L820" s="385">
        <v>39</v>
      </c>
      <c r="M820" s="385">
        <v>1758.6956700000001</v>
      </c>
      <c r="N820" s="6" t="s">
        <v>1731</v>
      </c>
      <c r="O820" s="384">
        <v>45671</v>
      </c>
      <c r="P820" s="33" t="str">
        <f>HYPERLINK("https://my.zakupivli.pro/remote/dispatcher/state_purchase_view/56516163", "UA-2025-01-14-005210-a")</f>
        <v>UA-2025-01-14-005210-a</v>
      </c>
      <c r="Q820" s="354"/>
      <c r="R820" s="354">
        <v>39</v>
      </c>
      <c r="S820" s="354">
        <v>1382.2539999999999</v>
      </c>
      <c r="T820" s="355">
        <v>45691</v>
      </c>
      <c r="U820" s="354"/>
      <c r="V820" s="354"/>
    </row>
    <row r="821" spans="1:22" ht="62.4" x14ac:dyDescent="0.3">
      <c r="A821" s="354">
        <v>815</v>
      </c>
      <c r="B821" s="385" t="s">
        <v>21</v>
      </c>
      <c r="C821" s="44" t="s">
        <v>1726</v>
      </c>
      <c r="D821" s="397" t="s">
        <v>58</v>
      </c>
      <c r="E821" s="385" t="s">
        <v>75</v>
      </c>
      <c r="F821" s="44" t="s">
        <v>171</v>
      </c>
      <c r="G821" s="354" t="s">
        <v>186</v>
      </c>
      <c r="H821" s="354"/>
      <c r="I821" s="354">
        <v>2</v>
      </c>
      <c r="J821" s="119">
        <v>790</v>
      </c>
      <c r="K821" s="354"/>
      <c r="L821" s="385">
        <v>2</v>
      </c>
      <c r="M821" s="119">
        <v>790</v>
      </c>
      <c r="N821" s="6" t="s">
        <v>1732</v>
      </c>
      <c r="O821" s="384">
        <v>45671</v>
      </c>
      <c r="P821" s="33" t="str">
        <f>HYPERLINK("https://my.zakupivli.pro/remote/dispatcher/state_purchase_view/56511166", "UA-2025-01-14-003223-a")</f>
        <v>UA-2025-01-14-003223-a</v>
      </c>
      <c r="Q821" s="354"/>
      <c r="R821" s="354">
        <v>2</v>
      </c>
      <c r="S821" s="354">
        <v>598.31700000000001</v>
      </c>
      <c r="T821" s="425">
        <v>45691</v>
      </c>
      <c r="U821" s="354"/>
      <c r="V821" s="354"/>
    </row>
    <row r="822" spans="1:22" ht="62.4" x14ac:dyDescent="0.3">
      <c r="A822" s="354">
        <v>816</v>
      </c>
      <c r="B822" s="385" t="s">
        <v>21</v>
      </c>
      <c r="C822" s="44" t="s">
        <v>1727</v>
      </c>
      <c r="D822" s="397" t="s">
        <v>58</v>
      </c>
      <c r="E822" s="385" t="s">
        <v>75</v>
      </c>
      <c r="F822" s="44" t="s">
        <v>171</v>
      </c>
      <c r="G822" s="354" t="s">
        <v>186</v>
      </c>
      <c r="H822" s="354"/>
      <c r="I822" s="354">
        <v>32</v>
      </c>
      <c r="J822" s="354">
        <v>1000.75</v>
      </c>
      <c r="K822" s="354"/>
      <c r="L822" s="385">
        <v>32</v>
      </c>
      <c r="M822" s="385">
        <v>1000.75</v>
      </c>
      <c r="N822" s="6" t="s">
        <v>1733</v>
      </c>
      <c r="O822" s="384">
        <v>45671</v>
      </c>
      <c r="P822" s="33" t="str">
        <f>HYPERLINK("https://my.zakupivli.pro/remote/dispatcher/state_purchase_view/56511166", "UA-2025-01-14-003223-a")</f>
        <v>UA-2025-01-14-003223-a</v>
      </c>
      <c r="Q822" s="354"/>
      <c r="R822" s="354">
        <v>32</v>
      </c>
      <c r="S822" s="354">
        <v>798.7482</v>
      </c>
      <c r="T822" s="355">
        <v>45687</v>
      </c>
      <c r="U822" s="354"/>
      <c r="V822" s="354"/>
    </row>
    <row r="823" spans="1:22" ht="140.4" x14ac:dyDescent="0.3">
      <c r="A823" s="354">
        <v>817</v>
      </c>
      <c r="B823" s="386" t="s">
        <v>21</v>
      </c>
      <c r="C823" s="44" t="s">
        <v>1734</v>
      </c>
      <c r="D823" s="397" t="s">
        <v>58</v>
      </c>
      <c r="E823" s="386" t="s">
        <v>75</v>
      </c>
      <c r="F823" s="44" t="s">
        <v>405</v>
      </c>
      <c r="G823" s="354" t="s">
        <v>186</v>
      </c>
      <c r="H823" s="354"/>
      <c r="I823" s="354">
        <v>129</v>
      </c>
      <c r="J823" s="119">
        <v>11325</v>
      </c>
      <c r="K823" s="354"/>
      <c r="L823" s="386">
        <v>129</v>
      </c>
      <c r="M823" s="119">
        <v>11325</v>
      </c>
      <c r="N823" s="6" t="s">
        <v>1739</v>
      </c>
      <c r="O823" s="355">
        <v>45673</v>
      </c>
      <c r="P823" s="122" t="str">
        <f>HYPERLINK("https://my.zakupivli.pro/remote/dispatcher/state_purchase_view/56621501", "UA-2025-01-16-015154-a")</f>
        <v>UA-2025-01-16-015154-a</v>
      </c>
      <c r="Q823" s="354"/>
      <c r="R823" s="354">
        <v>129</v>
      </c>
      <c r="S823" s="354">
        <v>10658.2377</v>
      </c>
      <c r="T823" s="355">
        <v>45694</v>
      </c>
      <c r="U823" s="354"/>
      <c r="V823" s="354"/>
    </row>
    <row r="824" spans="1:22" ht="202.8" x14ac:dyDescent="0.3">
      <c r="A824" s="354">
        <v>818</v>
      </c>
      <c r="B824" s="386" t="s">
        <v>21</v>
      </c>
      <c r="C824" s="44" t="s">
        <v>1735</v>
      </c>
      <c r="D824" s="397" t="s">
        <v>58</v>
      </c>
      <c r="E824" s="386" t="s">
        <v>75</v>
      </c>
      <c r="F824" s="44" t="s">
        <v>1738</v>
      </c>
      <c r="G824" s="354" t="s">
        <v>186</v>
      </c>
      <c r="H824" s="354"/>
      <c r="I824" s="354">
        <v>2</v>
      </c>
      <c r="J824" s="119">
        <v>191.1</v>
      </c>
      <c r="K824" s="354"/>
      <c r="L824" s="386">
        <v>2</v>
      </c>
      <c r="M824" s="119">
        <v>191.1</v>
      </c>
      <c r="N824" s="6" t="s">
        <v>1740</v>
      </c>
      <c r="O824" s="387">
        <v>45673</v>
      </c>
      <c r="P824" s="122" t="str">
        <f>HYPERLINK("https://my.zakupivli.pro/remote/dispatcher/state_purchase_view/56611663", "UA-2025-01-16-010939-a")</f>
        <v>UA-2025-01-16-010939-a</v>
      </c>
      <c r="Q824" s="354"/>
      <c r="R824" s="354"/>
      <c r="S824" s="354"/>
      <c r="T824" s="355"/>
      <c r="U824" s="354" t="s">
        <v>1820</v>
      </c>
      <c r="V824" s="354"/>
    </row>
    <row r="825" spans="1:22" ht="109.2" x14ac:dyDescent="0.3">
      <c r="A825" s="354">
        <v>819</v>
      </c>
      <c r="B825" s="386" t="s">
        <v>21</v>
      </c>
      <c r="C825" s="44" t="s">
        <v>1736</v>
      </c>
      <c r="D825" s="354"/>
      <c r="E825" s="386" t="s">
        <v>20</v>
      </c>
      <c r="F825" s="44" t="s">
        <v>412</v>
      </c>
      <c r="G825" s="354" t="s">
        <v>185</v>
      </c>
      <c r="H825" s="119">
        <v>73.75</v>
      </c>
      <c r="I825" s="354">
        <v>1</v>
      </c>
      <c r="J825" s="119">
        <v>73.75</v>
      </c>
      <c r="K825" s="119">
        <v>73.75</v>
      </c>
      <c r="L825" s="386">
        <v>1</v>
      </c>
      <c r="M825" s="119">
        <v>73.75</v>
      </c>
      <c r="N825" s="6" t="s">
        <v>1741</v>
      </c>
      <c r="O825" s="387">
        <v>45673</v>
      </c>
      <c r="P825" s="122" t="str">
        <f>HYPERLINK("https://my.zakupivli.pro/remote/dispatcher/state_purchase_view/56598991", "UA-2025-01-16-005603-a")</f>
        <v>UA-2025-01-16-005603-a</v>
      </c>
      <c r="Q825" s="119">
        <v>73.75</v>
      </c>
      <c r="R825" s="386">
        <v>1</v>
      </c>
      <c r="S825" s="119">
        <v>73.75</v>
      </c>
      <c r="T825" s="387">
        <v>45673</v>
      </c>
      <c r="U825" s="354"/>
      <c r="V825" s="386" t="s">
        <v>59</v>
      </c>
    </row>
    <row r="826" spans="1:22" ht="109.2" x14ac:dyDescent="0.3">
      <c r="A826" s="354">
        <v>820</v>
      </c>
      <c r="B826" s="386" t="s">
        <v>21</v>
      </c>
      <c r="C826" s="44" t="s">
        <v>1737</v>
      </c>
      <c r="D826" s="354"/>
      <c r="E826" s="386" t="s">
        <v>20</v>
      </c>
      <c r="F826" s="44" t="s">
        <v>412</v>
      </c>
      <c r="G826" s="354" t="s">
        <v>185</v>
      </c>
      <c r="H826" s="119">
        <v>73.5</v>
      </c>
      <c r="I826" s="354">
        <v>1</v>
      </c>
      <c r="J826" s="119">
        <v>73.5</v>
      </c>
      <c r="K826" s="119">
        <v>73.5</v>
      </c>
      <c r="L826" s="386">
        <v>1</v>
      </c>
      <c r="M826" s="119">
        <v>73.5</v>
      </c>
      <c r="N826" s="6" t="s">
        <v>1742</v>
      </c>
      <c r="O826" s="387">
        <v>45673</v>
      </c>
      <c r="P826" s="122" t="str">
        <f>HYPERLINK("https://my.zakupivli.pro/remote/dispatcher/state_purchase_view/56598627", "UA-2025-01-16-005354-a")</f>
        <v>UA-2025-01-16-005354-a</v>
      </c>
      <c r="Q826" s="119">
        <v>73.5</v>
      </c>
      <c r="R826" s="386">
        <v>1</v>
      </c>
      <c r="S826" s="119">
        <v>73.5</v>
      </c>
      <c r="T826" s="387">
        <v>45673</v>
      </c>
      <c r="U826" s="354"/>
      <c r="V826" s="386" t="s">
        <v>59</v>
      </c>
    </row>
    <row r="827" spans="1:22" ht="156" x14ac:dyDescent="0.3">
      <c r="A827" s="354">
        <v>821</v>
      </c>
      <c r="B827" s="354" t="s">
        <v>40</v>
      </c>
      <c r="C827" s="44" t="s">
        <v>1743</v>
      </c>
      <c r="D827" s="354"/>
      <c r="E827" s="388" t="s">
        <v>20</v>
      </c>
      <c r="F827" s="44" t="s">
        <v>884</v>
      </c>
      <c r="G827" s="354" t="s">
        <v>184</v>
      </c>
      <c r="H827" s="354">
        <v>48.730989999999998</v>
      </c>
      <c r="I827" s="354">
        <v>1</v>
      </c>
      <c r="J827" s="388">
        <v>48.730989999999998</v>
      </c>
      <c r="K827" s="388">
        <v>48.730989999999998</v>
      </c>
      <c r="L827" s="388">
        <v>1</v>
      </c>
      <c r="M827" s="388">
        <v>48.730989999999998</v>
      </c>
      <c r="N827" s="6" t="s">
        <v>1745</v>
      </c>
      <c r="O827" s="389">
        <v>45673</v>
      </c>
      <c r="P827" s="33" t="str">
        <f>HYPERLINK("https://my.zakupivli.pro/remote/dispatcher/state_purchase_view/56624862", "UA-2025-01-16-016675-a")</f>
        <v>UA-2025-01-16-016675-a</v>
      </c>
      <c r="Q827" s="388">
        <v>48.730989999999998</v>
      </c>
      <c r="R827" s="388">
        <v>1</v>
      </c>
      <c r="S827" s="388">
        <v>48.730989999999998</v>
      </c>
      <c r="T827" s="389">
        <v>45673</v>
      </c>
      <c r="U827" s="354"/>
      <c r="V827" s="388" t="s">
        <v>59</v>
      </c>
    </row>
    <row r="828" spans="1:22" ht="156" x14ac:dyDescent="0.3">
      <c r="A828" s="354">
        <v>822</v>
      </c>
      <c r="B828" s="354" t="s">
        <v>40</v>
      </c>
      <c r="C828" s="44" t="s">
        <v>1744</v>
      </c>
      <c r="D828" s="354"/>
      <c r="E828" s="388" t="s">
        <v>20</v>
      </c>
      <c r="F828" s="44" t="s">
        <v>884</v>
      </c>
      <c r="G828" s="354" t="s">
        <v>184</v>
      </c>
      <c r="H828" s="354">
        <v>51.379710000000003</v>
      </c>
      <c r="I828" s="354">
        <v>1</v>
      </c>
      <c r="J828" s="388">
        <v>51.379710000000003</v>
      </c>
      <c r="K828" s="388">
        <v>51.379710000000003</v>
      </c>
      <c r="L828" s="388">
        <v>1</v>
      </c>
      <c r="M828" s="388">
        <v>51.379710000000003</v>
      </c>
      <c r="N828" s="6" t="s">
        <v>1746</v>
      </c>
      <c r="O828" s="389">
        <v>45673</v>
      </c>
      <c r="P828" s="33" t="str">
        <f>HYPERLINK("https://my.zakupivli.pro/remote/dispatcher/state_purchase_view/56624857", "UA-2025-01-16-016667-a")</f>
        <v>UA-2025-01-16-016667-a</v>
      </c>
      <c r="Q828" s="388">
        <v>51.379710000000003</v>
      </c>
      <c r="R828" s="388">
        <v>1</v>
      </c>
      <c r="S828" s="388">
        <v>51.379710000000003</v>
      </c>
      <c r="T828" s="389">
        <v>45673</v>
      </c>
      <c r="U828" s="354"/>
      <c r="V828" s="388" t="s">
        <v>59</v>
      </c>
    </row>
    <row r="829" spans="1:22" ht="109.2" x14ac:dyDescent="0.3">
      <c r="A829" s="354">
        <v>823</v>
      </c>
      <c r="B829" s="354" t="s">
        <v>21</v>
      </c>
      <c r="C829" s="41" t="s">
        <v>1747</v>
      </c>
      <c r="D829" s="397" t="s">
        <v>58</v>
      </c>
      <c r="E829" s="354" t="s">
        <v>75</v>
      </c>
      <c r="F829" s="44" t="s">
        <v>1219</v>
      </c>
      <c r="G829" s="354" t="s">
        <v>1158</v>
      </c>
      <c r="H829" s="354"/>
      <c r="I829" s="354">
        <v>57674</v>
      </c>
      <c r="J829" s="119">
        <v>7962.5</v>
      </c>
      <c r="K829" s="354"/>
      <c r="L829" s="390">
        <v>57674</v>
      </c>
      <c r="M829" s="119">
        <v>7962.5</v>
      </c>
      <c r="N829" s="6" t="s">
        <v>1748</v>
      </c>
      <c r="O829" s="355">
        <v>45677</v>
      </c>
      <c r="P829" s="33" t="str">
        <f>HYPERLINK("https://my.zakupivli.pro/remote/dispatcher/state_purchase_view/56709458", "UA-2025-01-20-013715-a")</f>
        <v>UA-2025-01-20-013715-a</v>
      </c>
      <c r="Q829" s="354"/>
      <c r="R829" s="354">
        <v>57674</v>
      </c>
      <c r="S829" s="354">
        <v>6413.95</v>
      </c>
      <c r="T829" s="355">
        <v>45694</v>
      </c>
      <c r="U829" s="354"/>
      <c r="V829" s="354"/>
    </row>
    <row r="830" spans="1:22" ht="109.2" x14ac:dyDescent="0.3">
      <c r="A830" s="354">
        <v>824</v>
      </c>
      <c r="B830" s="354" t="s">
        <v>1150</v>
      </c>
      <c r="C830" s="44" t="s">
        <v>1749</v>
      </c>
      <c r="D830" s="354"/>
      <c r="E830" s="391" t="s">
        <v>75</v>
      </c>
      <c r="F830" s="44" t="s">
        <v>1755</v>
      </c>
      <c r="G830" s="354" t="s">
        <v>1149</v>
      </c>
      <c r="H830" s="354">
        <v>231.69</v>
      </c>
      <c r="I830" s="354">
        <v>1</v>
      </c>
      <c r="J830" s="391">
        <v>231.69</v>
      </c>
      <c r="K830" s="391">
        <v>231.69</v>
      </c>
      <c r="L830" s="391">
        <v>1</v>
      </c>
      <c r="M830" s="391">
        <v>231.69</v>
      </c>
      <c r="N830" s="6" t="s">
        <v>1756</v>
      </c>
      <c r="O830" s="355">
        <v>45678</v>
      </c>
      <c r="P830" s="33" t="str">
        <f>HYPERLINK("https://my.zakupivli.pro/remote/dispatcher/state_purchase_view/56767709", "UA-2025-01-21-018882-a")</f>
        <v>UA-2025-01-21-018882-a</v>
      </c>
      <c r="Q830" s="391">
        <v>231.69</v>
      </c>
      <c r="R830" s="391">
        <v>1</v>
      </c>
      <c r="S830" s="391">
        <v>231.69</v>
      </c>
      <c r="T830" s="392">
        <v>45678</v>
      </c>
      <c r="U830" s="354"/>
      <c r="V830" s="391" t="s">
        <v>59</v>
      </c>
    </row>
    <row r="831" spans="1:22" ht="109.2" x14ac:dyDescent="0.3">
      <c r="A831" s="354">
        <v>825</v>
      </c>
      <c r="B831" s="391" t="s">
        <v>21</v>
      </c>
      <c r="C831" s="44" t="s">
        <v>1750</v>
      </c>
      <c r="D831" s="397" t="s">
        <v>58</v>
      </c>
      <c r="E831" s="391" t="s">
        <v>75</v>
      </c>
      <c r="F831" s="44" t="s">
        <v>1155</v>
      </c>
      <c r="G831" s="354" t="s">
        <v>186</v>
      </c>
      <c r="H831" s="354"/>
      <c r="I831" s="354">
        <v>9</v>
      </c>
      <c r="J831" s="354">
        <v>1004.16667</v>
      </c>
      <c r="K831" s="354"/>
      <c r="L831" s="391">
        <v>9</v>
      </c>
      <c r="M831" s="391">
        <v>1004.16667</v>
      </c>
      <c r="N831" s="6" t="s">
        <v>1757</v>
      </c>
      <c r="O831" s="392">
        <v>45678</v>
      </c>
      <c r="P831" s="33" t="str">
        <f>HYPERLINK("https://my.zakupivli.pro/remote/dispatcher/state_purchase_view/56767093", "UA-2025-01-21-018552-a")</f>
        <v>UA-2025-01-21-018552-a</v>
      </c>
      <c r="Q831" s="354"/>
      <c r="R831" s="354">
        <v>9</v>
      </c>
      <c r="S831" s="354">
        <v>864.39030000000002</v>
      </c>
      <c r="T831" s="355">
        <v>45694</v>
      </c>
      <c r="U831" s="354"/>
      <c r="V831" s="354"/>
    </row>
    <row r="832" spans="1:22" ht="140.4" x14ac:dyDescent="0.3">
      <c r="A832" s="354">
        <v>826</v>
      </c>
      <c r="B832" s="391" t="s">
        <v>21</v>
      </c>
      <c r="C832" s="44" t="s">
        <v>1724</v>
      </c>
      <c r="D832" s="397" t="s">
        <v>58</v>
      </c>
      <c r="E832" s="391" t="s">
        <v>75</v>
      </c>
      <c r="F832" s="44" t="s">
        <v>412</v>
      </c>
      <c r="G832" s="354" t="s">
        <v>185</v>
      </c>
      <c r="H832" s="354"/>
      <c r="I832" s="354">
        <v>175</v>
      </c>
      <c r="J832" s="354">
        <v>24858.333330000001</v>
      </c>
      <c r="K832" s="354"/>
      <c r="L832" s="391">
        <v>175</v>
      </c>
      <c r="M832" s="391">
        <v>24858.333330000001</v>
      </c>
      <c r="N832" s="6" t="s">
        <v>1758</v>
      </c>
      <c r="O832" s="392">
        <v>45678</v>
      </c>
      <c r="P832" s="33" t="str">
        <f>HYPERLINK("https://my.zakupivli.pro/remote/dispatcher/state_purchase_view/56756969", "UA-2025-01-21-014078-a")</f>
        <v>UA-2025-01-21-014078-a</v>
      </c>
      <c r="Q832" s="354"/>
      <c r="R832" s="354">
        <v>175</v>
      </c>
      <c r="S832" s="354">
        <v>22198.355</v>
      </c>
      <c r="T832" s="444">
        <v>45727</v>
      </c>
      <c r="U832" s="354"/>
      <c r="V832" s="354"/>
    </row>
    <row r="833" spans="1:22" ht="78" x14ac:dyDescent="0.3">
      <c r="A833" s="354">
        <v>827</v>
      </c>
      <c r="B833" s="354" t="s">
        <v>40</v>
      </c>
      <c r="C833" s="44" t="s">
        <v>1751</v>
      </c>
      <c r="D833" s="354"/>
      <c r="E833" s="354" t="s">
        <v>20</v>
      </c>
      <c r="F833" s="44" t="s">
        <v>884</v>
      </c>
      <c r="G833" s="354" t="s">
        <v>184</v>
      </c>
      <c r="H833" s="354">
        <v>357.62355000000002</v>
      </c>
      <c r="I833" s="354">
        <v>1</v>
      </c>
      <c r="J833" s="391">
        <v>357.62355000000002</v>
      </c>
      <c r="K833" s="391">
        <v>357.62355000000002</v>
      </c>
      <c r="L833" s="391">
        <v>1</v>
      </c>
      <c r="M833" s="391">
        <v>357.62355000000002</v>
      </c>
      <c r="N833" s="6" t="s">
        <v>1759</v>
      </c>
      <c r="O833" s="392">
        <v>45678</v>
      </c>
      <c r="P833" s="33" t="str">
        <f>HYPERLINK("https://my.zakupivli.pro/remote/dispatcher/state_purchase_view/56755417", "UA-2025-01-21-013373-a")</f>
        <v>UA-2025-01-21-013373-a</v>
      </c>
      <c r="Q833" s="391">
        <v>357.62355000000002</v>
      </c>
      <c r="R833" s="391">
        <v>1</v>
      </c>
      <c r="S833" s="391">
        <v>357.62355000000002</v>
      </c>
      <c r="T833" s="392">
        <v>45678</v>
      </c>
      <c r="U833" s="354"/>
      <c r="V833" s="391" t="s">
        <v>59</v>
      </c>
    </row>
    <row r="834" spans="1:22" ht="78" x14ac:dyDescent="0.3">
      <c r="A834" s="354">
        <v>828</v>
      </c>
      <c r="B834" s="354" t="s">
        <v>1150</v>
      </c>
      <c r="C834" s="44" t="s">
        <v>1752</v>
      </c>
      <c r="D834" s="354"/>
      <c r="E834" s="391" t="s">
        <v>75</v>
      </c>
      <c r="F834" s="44" t="s">
        <v>1755</v>
      </c>
      <c r="G834" s="354" t="s">
        <v>1149</v>
      </c>
      <c r="H834" s="119">
        <v>82.5</v>
      </c>
      <c r="I834" s="354">
        <v>1</v>
      </c>
      <c r="J834" s="119">
        <v>82.5</v>
      </c>
      <c r="K834" s="119">
        <v>82.5</v>
      </c>
      <c r="L834" s="391">
        <v>1</v>
      </c>
      <c r="M834" s="119">
        <v>82.5</v>
      </c>
      <c r="N834" s="6" t="s">
        <v>1760</v>
      </c>
      <c r="O834" s="392">
        <v>45678</v>
      </c>
      <c r="P834" s="33" t="str">
        <f>HYPERLINK("https://my.zakupivli.pro/remote/dispatcher/state_purchase_view/56754629", "UA-2025-01-21-013032-a")</f>
        <v>UA-2025-01-21-013032-a</v>
      </c>
      <c r="Q834" s="119">
        <v>82.5</v>
      </c>
      <c r="R834" s="391">
        <v>1</v>
      </c>
      <c r="S834" s="119">
        <v>82.5</v>
      </c>
      <c r="T834" s="392">
        <v>45678</v>
      </c>
      <c r="U834" s="354"/>
      <c r="V834" s="391" t="s">
        <v>59</v>
      </c>
    </row>
    <row r="835" spans="1:22" ht="62.4" x14ac:dyDescent="0.3">
      <c r="A835" s="354">
        <v>829</v>
      </c>
      <c r="B835" s="391" t="s">
        <v>21</v>
      </c>
      <c r="C835" s="44" t="s">
        <v>1753</v>
      </c>
      <c r="D835" s="397" t="s">
        <v>58</v>
      </c>
      <c r="E835" s="391" t="s">
        <v>75</v>
      </c>
      <c r="F835" s="44" t="s">
        <v>30</v>
      </c>
      <c r="G835" s="354" t="s">
        <v>186</v>
      </c>
      <c r="H835" s="354"/>
      <c r="I835" s="354">
        <v>64</v>
      </c>
      <c r="J835" s="119">
        <v>1525</v>
      </c>
      <c r="K835" s="354"/>
      <c r="L835" s="391">
        <v>64</v>
      </c>
      <c r="M835" s="119">
        <v>1525</v>
      </c>
      <c r="N835" s="6" t="s">
        <v>1761</v>
      </c>
      <c r="O835" s="392">
        <v>45678</v>
      </c>
      <c r="P835" s="33" t="str">
        <f>HYPERLINK("https://my.zakupivli.pro/remote/dispatcher/state_purchase_view/56727364", "UA-2025-01-21-000895-a")</f>
        <v>UA-2025-01-21-000895-a</v>
      </c>
      <c r="Q835" s="354"/>
      <c r="R835" s="354">
        <v>64</v>
      </c>
      <c r="S835" s="354">
        <v>1523.3920499999999</v>
      </c>
      <c r="T835" s="355">
        <v>45694</v>
      </c>
      <c r="U835" s="354"/>
      <c r="V835" s="354"/>
    </row>
    <row r="836" spans="1:22" ht="62.4" x14ac:dyDescent="0.3">
      <c r="A836" s="354">
        <v>830</v>
      </c>
      <c r="B836" s="391" t="s">
        <v>21</v>
      </c>
      <c r="C836" s="44" t="s">
        <v>1754</v>
      </c>
      <c r="D836" s="397" t="s">
        <v>58</v>
      </c>
      <c r="E836" s="391" t="s">
        <v>75</v>
      </c>
      <c r="F836" s="44" t="s">
        <v>30</v>
      </c>
      <c r="G836" s="354" t="s">
        <v>186</v>
      </c>
      <c r="H836" s="354"/>
      <c r="I836" s="354">
        <v>5</v>
      </c>
      <c r="J836" s="354">
        <v>910.13333</v>
      </c>
      <c r="K836" s="354"/>
      <c r="L836" s="391">
        <v>5</v>
      </c>
      <c r="M836" s="391">
        <v>910.13333</v>
      </c>
      <c r="N836" s="6" t="s">
        <v>1762</v>
      </c>
      <c r="O836" s="392">
        <v>45678</v>
      </c>
      <c r="P836" s="33" t="str">
        <f>HYPERLINK("https://my.zakupivli.pro/remote/dispatcher/state_purchase_view/56727364", "UA-2025-01-21-000895-a")</f>
        <v>UA-2025-01-21-000895-a</v>
      </c>
      <c r="Q836" s="354"/>
      <c r="R836" s="354">
        <v>5</v>
      </c>
      <c r="S836" s="354">
        <v>909.18</v>
      </c>
      <c r="T836" s="425">
        <v>45694</v>
      </c>
      <c r="U836" s="354"/>
      <c r="V836" s="354"/>
    </row>
    <row r="837" spans="1:22" ht="109.2" x14ac:dyDescent="0.3">
      <c r="A837" s="354">
        <v>831</v>
      </c>
      <c r="B837" s="354" t="s">
        <v>40</v>
      </c>
      <c r="C837" s="44" t="s">
        <v>1763</v>
      </c>
      <c r="D837" s="354"/>
      <c r="E837" s="393" t="s">
        <v>75</v>
      </c>
      <c r="F837" s="44" t="s">
        <v>73</v>
      </c>
      <c r="G837" s="354" t="s">
        <v>184</v>
      </c>
      <c r="H837" s="354">
        <v>98.311459999999997</v>
      </c>
      <c r="I837" s="354">
        <v>1</v>
      </c>
      <c r="J837" s="393">
        <v>98.311459999999997</v>
      </c>
      <c r="K837" s="393">
        <v>98.311459999999997</v>
      </c>
      <c r="L837" s="393">
        <v>1</v>
      </c>
      <c r="M837" s="393">
        <v>98.311459999999997</v>
      </c>
      <c r="N837" s="6" t="s">
        <v>1765</v>
      </c>
      <c r="O837" s="355">
        <v>45679</v>
      </c>
      <c r="P837" s="122" t="str">
        <f>HYPERLINK("https://my.zakupivli.pro/remote/dispatcher/state_purchase_view/56811498", "UA-2025-01-22-016532-a")</f>
        <v>UA-2025-01-22-016532-a</v>
      </c>
      <c r="Q837" s="393">
        <v>98.311459999999997</v>
      </c>
      <c r="R837" s="393">
        <v>1</v>
      </c>
      <c r="S837" s="393">
        <v>98.311459999999997</v>
      </c>
      <c r="T837" s="394">
        <v>45679</v>
      </c>
      <c r="U837" s="354"/>
      <c r="V837" s="393" t="s">
        <v>59</v>
      </c>
    </row>
    <row r="838" spans="1:22" ht="93.6" x14ac:dyDescent="0.3">
      <c r="A838" s="354">
        <v>832</v>
      </c>
      <c r="B838" s="354" t="s">
        <v>21</v>
      </c>
      <c r="C838" s="44" t="s">
        <v>1622</v>
      </c>
      <c r="D838" s="397" t="s">
        <v>58</v>
      </c>
      <c r="E838" s="393" t="s">
        <v>75</v>
      </c>
      <c r="F838" s="44" t="s">
        <v>1623</v>
      </c>
      <c r="G838" s="354" t="s">
        <v>186</v>
      </c>
      <c r="H838" s="354"/>
      <c r="I838" s="354">
        <v>2</v>
      </c>
      <c r="J838" s="354">
        <v>524.19749999999999</v>
      </c>
      <c r="K838" s="354"/>
      <c r="L838" s="393">
        <v>2</v>
      </c>
      <c r="M838" s="393">
        <v>524.19749999999999</v>
      </c>
      <c r="N838" s="6" t="s">
        <v>1766</v>
      </c>
      <c r="O838" s="394">
        <v>45679</v>
      </c>
      <c r="P838" s="122" t="str">
        <f>HYPERLINK("https://my.zakupivli.pro/remote/dispatcher/state_purchase_view/56797832", "UA-2025-01-22-010427-a")</f>
        <v>UA-2025-01-22-010427-a</v>
      </c>
      <c r="Q838" s="354"/>
      <c r="R838" s="354">
        <v>2</v>
      </c>
      <c r="S838" s="354">
        <v>445.8</v>
      </c>
      <c r="T838" s="355">
        <v>45700</v>
      </c>
      <c r="U838" s="354"/>
      <c r="V838" s="354"/>
    </row>
    <row r="839" spans="1:22" ht="140.4" x14ac:dyDescent="0.3">
      <c r="A839" s="354">
        <v>833</v>
      </c>
      <c r="B839" s="354" t="s">
        <v>40</v>
      </c>
      <c r="C839" s="239" t="s">
        <v>1764</v>
      </c>
      <c r="D839" s="354"/>
      <c r="E839" s="393" t="s">
        <v>20</v>
      </c>
      <c r="F839" s="44" t="s">
        <v>884</v>
      </c>
      <c r="G839" s="354" t="s">
        <v>184</v>
      </c>
      <c r="H839" s="354">
        <v>101.5132</v>
      </c>
      <c r="I839" s="354">
        <v>1</v>
      </c>
      <c r="J839" s="393">
        <v>101.5132</v>
      </c>
      <c r="K839" s="393">
        <v>101.5132</v>
      </c>
      <c r="L839" s="393">
        <v>1</v>
      </c>
      <c r="M839" s="393">
        <v>101.5132</v>
      </c>
      <c r="N839" s="6" t="s">
        <v>1767</v>
      </c>
      <c r="O839" s="394">
        <v>45679</v>
      </c>
      <c r="P839" s="122" t="str">
        <f>HYPERLINK("https://my.zakupivli.pro/remote/dispatcher/state_purchase_view/56780342", "UA-2025-01-22-002610-a")</f>
        <v>UA-2025-01-22-002610-a</v>
      </c>
      <c r="Q839" s="393">
        <v>101.5132</v>
      </c>
      <c r="R839" s="393">
        <v>1</v>
      </c>
      <c r="S839" s="393">
        <v>101.5132</v>
      </c>
      <c r="T839" s="394">
        <v>45679</v>
      </c>
      <c r="U839" s="354"/>
      <c r="V839" s="393" t="s">
        <v>59</v>
      </c>
    </row>
    <row r="840" spans="1:22" ht="124.8" x14ac:dyDescent="0.3">
      <c r="A840" s="354">
        <v>834</v>
      </c>
      <c r="B840" s="43" t="s">
        <v>40</v>
      </c>
      <c r="C840" s="44" t="s">
        <v>1768</v>
      </c>
      <c r="D840" s="107"/>
      <c r="E840" s="396" t="s">
        <v>20</v>
      </c>
      <c r="F840" s="225" t="s">
        <v>41</v>
      </c>
      <c r="G840" s="396" t="s">
        <v>184</v>
      </c>
      <c r="H840" s="354">
        <v>55.728409999999997</v>
      </c>
      <c r="I840" s="354">
        <v>1</v>
      </c>
      <c r="J840" s="396">
        <v>55.728409999999997</v>
      </c>
      <c r="K840" s="396">
        <v>55.728409999999997</v>
      </c>
      <c r="L840" s="396">
        <v>1</v>
      </c>
      <c r="M840" s="396">
        <v>55.728409999999997</v>
      </c>
      <c r="N840" s="6" t="s">
        <v>1769</v>
      </c>
      <c r="O840" s="395">
        <v>45680</v>
      </c>
      <c r="P840" s="33" t="str">
        <f>HYPERLINK("https://my.zakupivli.pro/remote/dispatcher/state_purchase_view/56857702", "UA-2025-01-23-015872-a")</f>
        <v>UA-2025-01-23-015872-a</v>
      </c>
      <c r="Q840" s="396">
        <v>55.728409999999997</v>
      </c>
      <c r="R840" s="396">
        <v>1</v>
      </c>
      <c r="S840" s="396">
        <v>55.728409999999997</v>
      </c>
      <c r="T840" s="355">
        <v>45680</v>
      </c>
      <c r="U840" s="354"/>
      <c r="V840" s="396" t="s">
        <v>59</v>
      </c>
    </row>
    <row r="841" spans="1:22" ht="78" x14ac:dyDescent="0.3">
      <c r="A841" s="354">
        <v>835</v>
      </c>
      <c r="B841" s="397" t="s">
        <v>21</v>
      </c>
      <c r="C841" s="44" t="s">
        <v>1770</v>
      </c>
      <c r="D841" s="397" t="s">
        <v>58</v>
      </c>
      <c r="E841" s="397" t="s">
        <v>75</v>
      </c>
      <c r="F841" s="44" t="s">
        <v>873</v>
      </c>
      <c r="G841" s="354" t="s">
        <v>186</v>
      </c>
      <c r="H841" s="119"/>
      <c r="I841" s="354">
        <v>40</v>
      </c>
      <c r="J841" s="119">
        <v>1250</v>
      </c>
      <c r="K841" s="354"/>
      <c r="L841" s="397">
        <v>40</v>
      </c>
      <c r="M841" s="119">
        <v>1250</v>
      </c>
      <c r="N841" s="6" t="s">
        <v>1772</v>
      </c>
      <c r="O841" s="355">
        <v>45684</v>
      </c>
      <c r="P841" s="33" t="str">
        <f>HYPERLINK("https://my.zakupivli.pro/remote/dispatcher/state_purchase_view/56925415", "UA-2025-01-27-005506-a")</f>
        <v>UA-2025-01-27-005506-a</v>
      </c>
      <c r="Q841" s="354"/>
      <c r="R841" s="354">
        <v>40</v>
      </c>
      <c r="S841" s="354">
        <v>880.84416999999996</v>
      </c>
      <c r="T841" s="444">
        <v>45708</v>
      </c>
      <c r="U841" s="354"/>
      <c r="V841" s="354"/>
    </row>
    <row r="842" spans="1:22" ht="62.4" x14ac:dyDescent="0.3">
      <c r="A842" s="354">
        <v>836</v>
      </c>
      <c r="B842" s="397" t="s">
        <v>21</v>
      </c>
      <c r="C842" s="44" t="s">
        <v>1001</v>
      </c>
      <c r="D842" s="354"/>
      <c r="E842" s="397" t="s">
        <v>75</v>
      </c>
      <c r="F842" s="44" t="s">
        <v>894</v>
      </c>
      <c r="G842" s="354" t="s">
        <v>185</v>
      </c>
      <c r="H842" s="119">
        <v>82.5</v>
      </c>
      <c r="I842" s="354">
        <v>5</v>
      </c>
      <c r="J842" s="119">
        <v>82.5</v>
      </c>
      <c r="K842" s="119">
        <v>82.5</v>
      </c>
      <c r="L842" s="397">
        <v>5</v>
      </c>
      <c r="M842" s="119">
        <v>82.5</v>
      </c>
      <c r="N842" s="6" t="s">
        <v>1773</v>
      </c>
      <c r="O842" s="398">
        <v>45684</v>
      </c>
      <c r="P842" s="33" t="str">
        <f>HYPERLINK("https://my.zakupivli.pro/remote/dispatcher/state_purchase_view/56922843", "UA-2025-01-27-004441-a")</f>
        <v>UA-2025-01-27-004441-a</v>
      </c>
      <c r="Q842" s="119">
        <v>82.5</v>
      </c>
      <c r="R842" s="397">
        <v>5</v>
      </c>
      <c r="S842" s="119">
        <v>82.5</v>
      </c>
      <c r="T842" s="398">
        <v>45684</v>
      </c>
      <c r="U842" s="354"/>
      <c r="V842" s="397" t="s">
        <v>59</v>
      </c>
    </row>
    <row r="843" spans="1:22" ht="62.4" x14ac:dyDescent="0.3">
      <c r="A843" s="354">
        <v>837</v>
      </c>
      <c r="B843" s="397" t="s">
        <v>21</v>
      </c>
      <c r="C843" s="44" t="s">
        <v>1771</v>
      </c>
      <c r="D843" s="354"/>
      <c r="E843" s="397" t="s">
        <v>75</v>
      </c>
      <c r="F843" s="44" t="s">
        <v>804</v>
      </c>
      <c r="G843" s="354" t="s">
        <v>185</v>
      </c>
      <c r="H843" s="354">
        <v>83.325000000000003</v>
      </c>
      <c r="I843" s="354">
        <v>5</v>
      </c>
      <c r="J843" s="397">
        <v>83.325000000000003</v>
      </c>
      <c r="K843" s="397">
        <v>83.325000000000003</v>
      </c>
      <c r="L843" s="397">
        <v>5</v>
      </c>
      <c r="M843" s="397">
        <v>83.325000000000003</v>
      </c>
      <c r="N843" s="6" t="s">
        <v>1774</v>
      </c>
      <c r="O843" s="398">
        <v>45684</v>
      </c>
      <c r="P843" s="33" t="str">
        <f>HYPERLINK("https://my.zakupivli.pro/remote/dispatcher/state_purchase_view/56922591", "UA-2025-01-27-004273-a")</f>
        <v>UA-2025-01-27-004273-a</v>
      </c>
      <c r="Q843" s="397">
        <v>83.325000000000003</v>
      </c>
      <c r="R843" s="397">
        <v>5</v>
      </c>
      <c r="S843" s="397">
        <v>83.325000000000003</v>
      </c>
      <c r="T843" s="398">
        <v>45684</v>
      </c>
      <c r="U843" s="354"/>
      <c r="V843" s="397" t="s">
        <v>59</v>
      </c>
    </row>
    <row r="844" spans="1:22" ht="234" x14ac:dyDescent="0.3">
      <c r="A844" s="354">
        <v>838</v>
      </c>
      <c r="B844" s="43" t="s">
        <v>40</v>
      </c>
      <c r="C844" s="44" t="s">
        <v>1775</v>
      </c>
      <c r="D844" s="397" t="s">
        <v>58</v>
      </c>
      <c r="E844" s="397" t="s">
        <v>88</v>
      </c>
      <c r="F844" s="44" t="s">
        <v>41</v>
      </c>
      <c r="G844" s="354" t="s">
        <v>184</v>
      </c>
      <c r="H844" s="354">
        <v>4346.2678999999998</v>
      </c>
      <c r="I844" s="354">
        <v>1</v>
      </c>
      <c r="J844" s="397">
        <v>4346.2678999999998</v>
      </c>
      <c r="K844" s="397">
        <v>4346.2678999999998</v>
      </c>
      <c r="L844" s="397">
        <v>1</v>
      </c>
      <c r="M844" s="397">
        <v>4346.2678999999998</v>
      </c>
      <c r="N844" s="6" t="s">
        <v>1778</v>
      </c>
      <c r="O844" s="398">
        <v>45684</v>
      </c>
      <c r="P844" s="33" t="str">
        <f>HYPERLINK("https://my.zakupivli.pro/remote/dispatcher/state_purchase_view/56941416", "UA-2025-01-27-012573-a")</f>
        <v>UA-2025-01-27-012573-a</v>
      </c>
      <c r="Q844" s="354"/>
      <c r="R844" s="354"/>
      <c r="S844" s="354"/>
      <c r="T844" s="355"/>
      <c r="U844" s="354"/>
      <c r="V844" s="354" t="s">
        <v>1820</v>
      </c>
    </row>
    <row r="845" spans="1:22" ht="265.2" x14ac:dyDescent="0.3">
      <c r="A845" s="354">
        <v>839</v>
      </c>
      <c r="B845" s="43" t="s">
        <v>40</v>
      </c>
      <c r="C845" s="44" t="s">
        <v>1776</v>
      </c>
      <c r="D845" s="397" t="s">
        <v>58</v>
      </c>
      <c r="E845" s="397" t="s">
        <v>88</v>
      </c>
      <c r="F845" s="44" t="s">
        <v>41</v>
      </c>
      <c r="G845" s="397" t="s">
        <v>184</v>
      </c>
      <c r="H845" s="354">
        <v>28548.56783</v>
      </c>
      <c r="I845" s="354">
        <v>1</v>
      </c>
      <c r="J845" s="397">
        <v>28548.56783</v>
      </c>
      <c r="K845" s="397">
        <v>28548.56783</v>
      </c>
      <c r="L845" s="397">
        <v>1</v>
      </c>
      <c r="M845" s="397">
        <v>28548.56783</v>
      </c>
      <c r="N845" s="6" t="s">
        <v>1779</v>
      </c>
      <c r="O845" s="398">
        <v>45684</v>
      </c>
      <c r="P845" s="33" t="str">
        <f>HYPERLINK("https://my.zakupivli.pro/remote/dispatcher/state_purchase_view/56941334", "UA-2025-01-27-012515-a")</f>
        <v>UA-2025-01-27-012515-a</v>
      </c>
      <c r="Q845" s="119">
        <v>28548.5</v>
      </c>
      <c r="R845" s="354">
        <v>1</v>
      </c>
      <c r="S845" s="119">
        <v>28548.5</v>
      </c>
      <c r="T845" s="355">
        <v>45722</v>
      </c>
      <c r="U845" s="354"/>
      <c r="V845" s="354"/>
    </row>
    <row r="846" spans="1:22" ht="234" x14ac:dyDescent="0.3">
      <c r="A846" s="354">
        <v>840</v>
      </c>
      <c r="B846" s="43" t="s">
        <v>40</v>
      </c>
      <c r="C846" s="44" t="s">
        <v>1777</v>
      </c>
      <c r="D846" s="397" t="s">
        <v>58</v>
      </c>
      <c r="E846" s="397" t="s">
        <v>88</v>
      </c>
      <c r="F846" s="44" t="s">
        <v>41</v>
      </c>
      <c r="G846" s="397" t="s">
        <v>184</v>
      </c>
      <c r="H846" s="354">
        <v>2484.1018399999998</v>
      </c>
      <c r="I846" s="354">
        <v>1</v>
      </c>
      <c r="J846" s="397">
        <v>2484.1018399999998</v>
      </c>
      <c r="K846" s="397">
        <v>2484.1018399999998</v>
      </c>
      <c r="L846" s="397">
        <v>1</v>
      </c>
      <c r="M846" s="397">
        <v>2484.1018399999998</v>
      </c>
      <c r="N846" s="6" t="s">
        <v>1780</v>
      </c>
      <c r="O846" s="398">
        <v>45684</v>
      </c>
      <c r="P846" s="33" t="str">
        <f>HYPERLINK("https://my.zakupivli.pro/remote/dispatcher/state_purchase_view/56940479", "UA-2025-01-27-012138-a")</f>
        <v>UA-2025-01-27-012138-a</v>
      </c>
      <c r="Q846" s="443">
        <v>2483.7523000000001</v>
      </c>
      <c r="R846" s="354">
        <v>1</v>
      </c>
      <c r="S846" s="354">
        <v>2483.7523000000001</v>
      </c>
      <c r="T846" s="355">
        <v>45716</v>
      </c>
      <c r="U846" s="354"/>
      <c r="V846" s="354"/>
    </row>
    <row r="847" spans="1:22" ht="343.2" x14ac:dyDescent="0.3">
      <c r="A847" s="354">
        <v>841</v>
      </c>
      <c r="B847" s="43" t="s">
        <v>40</v>
      </c>
      <c r="C847" s="44" t="s">
        <v>1781</v>
      </c>
      <c r="D847" s="397" t="s">
        <v>58</v>
      </c>
      <c r="E847" s="397" t="s">
        <v>88</v>
      </c>
      <c r="F847" s="44" t="s">
        <v>41</v>
      </c>
      <c r="G847" s="397" t="s">
        <v>184</v>
      </c>
      <c r="H847" s="354">
        <v>8461.8582999999999</v>
      </c>
      <c r="I847" s="354">
        <v>1</v>
      </c>
      <c r="J847" s="397">
        <v>8461.8582999999999</v>
      </c>
      <c r="K847" s="397">
        <v>8461.8582999999999</v>
      </c>
      <c r="L847" s="397">
        <v>1</v>
      </c>
      <c r="M847" s="397">
        <v>8461.8582999999999</v>
      </c>
      <c r="N847" s="6" t="s">
        <v>1783</v>
      </c>
      <c r="O847" s="398">
        <v>45684</v>
      </c>
      <c r="P847" s="33" t="str">
        <f>HYPERLINK("https://my.zakupivli.pro/remote/dispatcher/state_purchase_view/56943093", "UA-2025-01-27-013389-a")</f>
        <v>UA-2025-01-27-013389-a</v>
      </c>
      <c r="Q847" s="450">
        <v>5461.8554999999997</v>
      </c>
      <c r="R847" s="450">
        <v>1</v>
      </c>
      <c r="S847" s="450">
        <v>5461.8554999999997</v>
      </c>
      <c r="T847" s="444">
        <v>45721</v>
      </c>
      <c r="U847" s="354"/>
      <c r="V847" s="354"/>
    </row>
    <row r="848" spans="1:22" ht="234" x14ac:dyDescent="0.3">
      <c r="A848" s="354">
        <v>842</v>
      </c>
      <c r="B848" s="43" t="s">
        <v>40</v>
      </c>
      <c r="C848" s="44" t="s">
        <v>1782</v>
      </c>
      <c r="D848" s="397" t="s">
        <v>58</v>
      </c>
      <c r="E848" s="397" t="s">
        <v>88</v>
      </c>
      <c r="F848" s="44" t="s">
        <v>41</v>
      </c>
      <c r="G848" s="397" t="s">
        <v>184</v>
      </c>
      <c r="H848" s="354">
        <v>1764.4071100000001</v>
      </c>
      <c r="I848" s="354">
        <v>1</v>
      </c>
      <c r="J848" s="397">
        <v>1764.4071100000001</v>
      </c>
      <c r="K848" s="397">
        <v>1764.4071100000001</v>
      </c>
      <c r="L848" s="397">
        <v>1</v>
      </c>
      <c r="M848" s="397">
        <v>1764.4071100000001</v>
      </c>
      <c r="N848" s="6" t="s">
        <v>1784</v>
      </c>
      <c r="O848" s="398">
        <v>45684</v>
      </c>
      <c r="P848" s="33" t="str">
        <f>HYPERLINK("https://my.zakupivli.pro/remote/dispatcher/state_purchase_view/56942695", "UA-2025-01-27-013156-a")</f>
        <v>UA-2025-01-27-013156-a</v>
      </c>
      <c r="Q848" s="447">
        <v>1764.2238</v>
      </c>
      <c r="R848" s="354">
        <v>1</v>
      </c>
      <c r="S848" s="354">
        <v>1764.2238</v>
      </c>
      <c r="T848" s="355">
        <v>45350</v>
      </c>
      <c r="U848" s="354"/>
      <c r="V848" s="354"/>
    </row>
    <row r="849" spans="1:22" ht="296.39999999999998" x14ac:dyDescent="0.3">
      <c r="A849" s="354">
        <v>843</v>
      </c>
      <c r="B849" s="43" t="s">
        <v>40</v>
      </c>
      <c r="C849" s="44" t="s">
        <v>1785</v>
      </c>
      <c r="D849" s="397" t="s">
        <v>58</v>
      </c>
      <c r="E849" s="397" t="s">
        <v>88</v>
      </c>
      <c r="F849" s="44" t="s">
        <v>884</v>
      </c>
      <c r="G849" s="397" t="s">
        <v>184</v>
      </c>
      <c r="H849" s="354">
        <v>9651.1299999999992</v>
      </c>
      <c r="I849" s="354">
        <v>1</v>
      </c>
      <c r="J849" s="397">
        <v>9651.1299999999992</v>
      </c>
      <c r="K849" s="397">
        <v>9651.1299999999992</v>
      </c>
      <c r="L849" s="397">
        <v>1</v>
      </c>
      <c r="M849" s="397">
        <v>9651.1299999999992</v>
      </c>
      <c r="N849" s="6" t="s">
        <v>1787</v>
      </c>
      <c r="O849" s="398">
        <v>45684</v>
      </c>
      <c r="P849" s="33" t="str">
        <f>HYPERLINK("https://my.zakupivli.pro/remote/dispatcher/state_purchase_view/56943542", "UA-2025-01-27-013503-a")</f>
        <v>UA-2025-01-27-013503-a</v>
      </c>
      <c r="Q849" s="447">
        <v>9554.3718700000009</v>
      </c>
      <c r="R849" s="354">
        <v>1</v>
      </c>
      <c r="S849" s="354">
        <v>9554.3718700000009</v>
      </c>
      <c r="T849" s="355">
        <v>45726</v>
      </c>
      <c r="U849" s="354"/>
      <c r="V849" s="354"/>
    </row>
    <row r="850" spans="1:22" ht="234" x14ac:dyDescent="0.3">
      <c r="A850" s="354">
        <v>844</v>
      </c>
      <c r="B850" s="43" t="s">
        <v>40</v>
      </c>
      <c r="C850" s="44" t="s">
        <v>1786</v>
      </c>
      <c r="D850" s="397" t="s">
        <v>58</v>
      </c>
      <c r="E850" s="397" t="s">
        <v>88</v>
      </c>
      <c r="F850" s="44" t="s">
        <v>41</v>
      </c>
      <c r="G850" s="397" t="s">
        <v>184</v>
      </c>
      <c r="H850" s="354">
        <v>1705.3318400000001</v>
      </c>
      <c r="I850" s="354">
        <v>1</v>
      </c>
      <c r="J850" s="397">
        <v>1705.3318400000001</v>
      </c>
      <c r="K850" s="397">
        <v>1705.3318400000001</v>
      </c>
      <c r="L850" s="397">
        <v>1</v>
      </c>
      <c r="M850" s="397">
        <v>1705.3318400000001</v>
      </c>
      <c r="N850" s="6" t="s">
        <v>1788</v>
      </c>
      <c r="O850" s="398">
        <v>45684</v>
      </c>
      <c r="P850" s="33" t="str">
        <f>HYPERLINK("https://my.zakupivli.pro/remote/dispatcher/state_purchase_view/56943535", "UA-2025-01-27-013497-a")</f>
        <v>UA-2025-01-27-013497-a</v>
      </c>
      <c r="Q850" s="447">
        <v>1705.33167</v>
      </c>
      <c r="R850" s="354">
        <v>1</v>
      </c>
      <c r="S850" s="354">
        <v>1705.33167</v>
      </c>
      <c r="T850" s="355">
        <v>45727</v>
      </c>
      <c r="U850" s="354"/>
      <c r="V850" s="354"/>
    </row>
    <row r="851" spans="1:22" ht="358.8" x14ac:dyDescent="0.3">
      <c r="A851" s="354">
        <v>845</v>
      </c>
      <c r="B851" s="43" t="s">
        <v>40</v>
      </c>
      <c r="C851" s="44" t="s">
        <v>1789</v>
      </c>
      <c r="D851" s="397" t="s">
        <v>58</v>
      </c>
      <c r="E851" s="397" t="s">
        <v>88</v>
      </c>
      <c r="F851" s="44" t="s">
        <v>41</v>
      </c>
      <c r="G851" s="397" t="s">
        <v>184</v>
      </c>
      <c r="H851" s="354">
        <v>12596.012000000001</v>
      </c>
      <c r="I851" s="354">
        <v>1</v>
      </c>
      <c r="J851" s="397">
        <v>12596.012000000001</v>
      </c>
      <c r="K851" s="397">
        <v>12596.012000000001</v>
      </c>
      <c r="L851" s="397">
        <v>1</v>
      </c>
      <c r="M851" s="397">
        <v>12596.012000000001</v>
      </c>
      <c r="N851" s="6" t="s">
        <v>1791</v>
      </c>
      <c r="O851" s="398">
        <v>45684</v>
      </c>
      <c r="P851" s="33" t="str">
        <f>HYPERLINK("https://my.zakupivli.pro/remote/dispatcher/state_purchase_view/56944556", "UA-2025-01-27-014006-a")</f>
        <v>UA-2025-01-27-014006-a</v>
      </c>
      <c r="Q851" s="354">
        <v>12576.503650000001</v>
      </c>
      <c r="R851" s="354">
        <v>1</v>
      </c>
      <c r="S851" s="447">
        <v>12576.503650000001</v>
      </c>
      <c r="T851" s="355">
        <v>45726</v>
      </c>
      <c r="U851" s="354"/>
      <c r="V851" s="354"/>
    </row>
    <row r="852" spans="1:22" ht="234" x14ac:dyDescent="0.3">
      <c r="A852" s="354">
        <v>846</v>
      </c>
      <c r="B852" s="43" t="s">
        <v>40</v>
      </c>
      <c r="C852" s="44" t="s">
        <v>1790</v>
      </c>
      <c r="D852" s="397" t="s">
        <v>58</v>
      </c>
      <c r="E852" s="397" t="s">
        <v>88</v>
      </c>
      <c r="F852" s="44" t="s">
        <v>41</v>
      </c>
      <c r="G852" s="397" t="s">
        <v>184</v>
      </c>
      <c r="H852" s="354">
        <v>2505.2600000000002</v>
      </c>
      <c r="I852" s="354">
        <v>1</v>
      </c>
      <c r="J852" s="397">
        <v>2505.2600000000002</v>
      </c>
      <c r="K852" s="397">
        <v>2505.2600000000002</v>
      </c>
      <c r="L852" s="397">
        <v>1</v>
      </c>
      <c r="M852" s="397">
        <v>2505.2600000000002</v>
      </c>
      <c r="N852" s="6" t="s">
        <v>1792</v>
      </c>
      <c r="O852" s="398">
        <v>45684</v>
      </c>
      <c r="P852" s="33" t="str">
        <f>HYPERLINK("https://my.zakupivli.pro/remote/dispatcher/state_purchase_view/56944415", "UA-2025-01-27-013929-a")</f>
        <v>UA-2025-01-27-013929-a</v>
      </c>
      <c r="Q852" s="354">
        <v>2505.1131999999998</v>
      </c>
      <c r="R852" s="354">
        <v>1</v>
      </c>
      <c r="S852" s="447">
        <v>2505.1131999999998</v>
      </c>
      <c r="T852" s="355">
        <v>45716</v>
      </c>
      <c r="U852" s="354"/>
      <c r="V852" s="354"/>
    </row>
    <row r="853" spans="1:22" ht="249.6" x14ac:dyDescent="0.3">
      <c r="A853" s="397">
        <v>847</v>
      </c>
      <c r="B853" s="397" t="s">
        <v>40</v>
      </c>
      <c r="C853" s="44" t="s">
        <v>1793</v>
      </c>
      <c r="D853" s="397" t="s">
        <v>58</v>
      </c>
      <c r="E853" s="397" t="s">
        <v>88</v>
      </c>
      <c r="F853" s="44" t="s">
        <v>884</v>
      </c>
      <c r="G853" s="397" t="s">
        <v>184</v>
      </c>
      <c r="H853" s="397">
        <v>3754.07</v>
      </c>
      <c r="I853" s="397">
        <v>1</v>
      </c>
      <c r="J853" s="397">
        <v>3754.07</v>
      </c>
      <c r="K853" s="397">
        <v>3754.07</v>
      </c>
      <c r="L853" s="397">
        <v>1</v>
      </c>
      <c r="M853" s="397">
        <v>3754.07</v>
      </c>
      <c r="N853" s="6" t="s">
        <v>1795</v>
      </c>
      <c r="O853" s="398">
        <v>45684</v>
      </c>
      <c r="P853" s="33" t="str">
        <f>HYPERLINK("https://my.zakupivli.pro/remote/dispatcher/state_purchase_view/56946083", "UA-2025-01-27-014685-a")</f>
        <v>UA-2025-01-27-014685-a</v>
      </c>
      <c r="Q853" s="397">
        <v>3716.3158699999999</v>
      </c>
      <c r="R853" s="397">
        <v>1</v>
      </c>
      <c r="S853" s="447">
        <v>3716.3158699999999</v>
      </c>
      <c r="T853" s="398">
        <v>45726</v>
      </c>
      <c r="U853" s="397"/>
      <c r="V853" s="397"/>
    </row>
    <row r="854" spans="1:22" ht="234" x14ac:dyDescent="0.3">
      <c r="A854" s="397">
        <v>848</v>
      </c>
      <c r="B854" s="397" t="s">
        <v>40</v>
      </c>
      <c r="C854" s="44" t="s">
        <v>1794</v>
      </c>
      <c r="D854" s="397" t="s">
        <v>58</v>
      </c>
      <c r="E854" s="397" t="s">
        <v>88</v>
      </c>
      <c r="F854" s="44" t="s">
        <v>41</v>
      </c>
      <c r="G854" s="397" t="s">
        <v>184</v>
      </c>
      <c r="H854" s="397" t="s">
        <v>1797</v>
      </c>
      <c r="I854" s="397">
        <v>1</v>
      </c>
      <c r="J854" s="397" t="s">
        <v>1797</v>
      </c>
      <c r="K854" s="397" t="s">
        <v>1797</v>
      </c>
      <c r="L854" s="397">
        <v>1</v>
      </c>
      <c r="M854" s="397" t="s">
        <v>1797</v>
      </c>
      <c r="N854" s="6" t="s">
        <v>1796</v>
      </c>
      <c r="O854" s="398">
        <v>45684</v>
      </c>
      <c r="P854" s="33" t="str">
        <f>HYPERLINK("https://my.zakupivli.pro/remote/dispatcher/state_purchase_view/56944894", "UA-2025-01-27-014227-a")</f>
        <v>UA-2025-01-27-014227-a</v>
      </c>
      <c r="Q854" s="397">
        <v>1525.7291700000001</v>
      </c>
      <c r="R854" s="397">
        <v>1</v>
      </c>
      <c r="S854" s="447">
        <v>1525.7291700000001</v>
      </c>
      <c r="T854" s="398">
        <v>45727</v>
      </c>
      <c r="U854" s="397"/>
      <c r="V854" s="397"/>
    </row>
    <row r="855" spans="1:22" ht="124.8" x14ac:dyDescent="0.3">
      <c r="A855" s="397">
        <v>849</v>
      </c>
      <c r="B855" s="397" t="s">
        <v>40</v>
      </c>
      <c r="C855" s="44" t="s">
        <v>1798</v>
      </c>
      <c r="D855" s="397"/>
      <c r="E855" s="397" t="s">
        <v>20</v>
      </c>
      <c r="F855" s="44" t="s">
        <v>884</v>
      </c>
      <c r="G855" s="397" t="s">
        <v>184</v>
      </c>
      <c r="H855" s="397">
        <v>334.97960999999998</v>
      </c>
      <c r="I855" s="397">
        <v>1</v>
      </c>
      <c r="J855" s="397">
        <v>334.97960999999998</v>
      </c>
      <c r="K855" s="397">
        <v>334.97960999999998</v>
      </c>
      <c r="L855" s="397">
        <v>1</v>
      </c>
      <c r="M855" s="397">
        <v>334.97960999999998</v>
      </c>
      <c r="N855" s="6" t="s">
        <v>1800</v>
      </c>
      <c r="O855" s="398">
        <v>45684</v>
      </c>
      <c r="P855" s="33" t="str">
        <f>HYPERLINK("https://my.zakupivli.pro/remote/dispatcher/state_purchase_view/56947418", "UA-2025-01-27-015305-a")</f>
        <v>UA-2025-01-27-015305-a</v>
      </c>
      <c r="Q855" s="397">
        <v>334.97960999999998</v>
      </c>
      <c r="R855" s="397">
        <v>1</v>
      </c>
      <c r="S855" s="397">
        <v>334.97960999999998</v>
      </c>
      <c r="T855" s="398">
        <v>45684</v>
      </c>
      <c r="U855" s="397"/>
      <c r="V855" s="397" t="s">
        <v>59</v>
      </c>
    </row>
    <row r="856" spans="1:22" ht="343.2" x14ac:dyDescent="0.3">
      <c r="A856" s="397">
        <v>850</v>
      </c>
      <c r="B856" s="397" t="s">
        <v>40</v>
      </c>
      <c r="C856" s="44" t="s">
        <v>1799</v>
      </c>
      <c r="D856" s="397" t="s">
        <v>58</v>
      </c>
      <c r="E856" s="397" t="s">
        <v>88</v>
      </c>
      <c r="F856" s="44" t="s">
        <v>41</v>
      </c>
      <c r="G856" s="397" t="s">
        <v>184</v>
      </c>
      <c r="H856" s="397">
        <v>12326.102199999999</v>
      </c>
      <c r="I856" s="397">
        <v>1</v>
      </c>
      <c r="J856" s="397">
        <v>12326.102199999999</v>
      </c>
      <c r="K856" s="397">
        <v>12326.102199999999</v>
      </c>
      <c r="L856" s="397">
        <v>1</v>
      </c>
      <c r="M856" s="397">
        <v>12326.102199999999</v>
      </c>
      <c r="N856" s="6" t="s">
        <v>1801</v>
      </c>
      <c r="O856" s="398">
        <v>45684</v>
      </c>
      <c r="P856" s="33" t="str">
        <f>HYPERLINK("https://my.zakupivli.pro/remote/dispatcher/state_purchase_view/56946120", "UA-2025-01-27-014719-a")</f>
        <v>UA-2025-01-27-014719-a</v>
      </c>
      <c r="Q856" s="397">
        <v>12291.666670000001</v>
      </c>
      <c r="R856" s="397">
        <v>1</v>
      </c>
      <c r="S856" s="447">
        <v>12291.666670000001</v>
      </c>
      <c r="T856" s="398">
        <v>45727</v>
      </c>
      <c r="U856" s="397"/>
      <c r="V856" s="397"/>
    </row>
    <row r="857" spans="1:22" ht="280.8" x14ac:dyDescent="0.3">
      <c r="A857" s="397">
        <v>851</v>
      </c>
      <c r="B857" s="397" t="s">
        <v>40</v>
      </c>
      <c r="C857" s="44" t="s">
        <v>1802</v>
      </c>
      <c r="D857" s="397" t="s">
        <v>58</v>
      </c>
      <c r="E857" s="397" t="s">
        <v>88</v>
      </c>
      <c r="F857" s="44" t="s">
        <v>41</v>
      </c>
      <c r="G857" s="397" t="s">
        <v>184</v>
      </c>
      <c r="H857" s="397">
        <v>9000.2278900000001</v>
      </c>
      <c r="I857" s="397">
        <v>1</v>
      </c>
      <c r="J857" s="397">
        <v>9000.2278900000001</v>
      </c>
      <c r="K857" s="397">
        <v>9000.2278900000001</v>
      </c>
      <c r="L857" s="397">
        <v>1</v>
      </c>
      <c r="M857" s="397">
        <v>9000.2278900000001</v>
      </c>
      <c r="N857" s="6" t="s">
        <v>1804</v>
      </c>
      <c r="O857" s="398">
        <v>45684</v>
      </c>
      <c r="P857" s="33" t="str">
        <f>HYPERLINK("https://my.zakupivli.pro/remote/dispatcher/state_purchase_view/56947859", "UA-2025-01-27-015612-a")</f>
        <v>UA-2025-01-27-015612-a</v>
      </c>
      <c r="Q857" s="397">
        <v>8871.6583300000002</v>
      </c>
      <c r="R857" s="397">
        <v>1</v>
      </c>
      <c r="S857" s="447">
        <v>8871.6583300000002</v>
      </c>
      <c r="T857" s="398">
        <v>45727</v>
      </c>
      <c r="U857" s="397"/>
      <c r="V857" s="397"/>
    </row>
    <row r="858" spans="1:22" ht="249.6" x14ac:dyDescent="0.3">
      <c r="A858" s="397">
        <v>852</v>
      </c>
      <c r="B858" s="397" t="s">
        <v>40</v>
      </c>
      <c r="C858" s="44" t="s">
        <v>1803</v>
      </c>
      <c r="D858" s="397" t="s">
        <v>58</v>
      </c>
      <c r="E858" s="397" t="s">
        <v>88</v>
      </c>
      <c r="F858" s="44" t="s">
        <v>884</v>
      </c>
      <c r="G858" s="397" t="s">
        <v>184</v>
      </c>
      <c r="H858" s="397">
        <v>2234.98</v>
      </c>
      <c r="I858" s="397">
        <v>1</v>
      </c>
      <c r="J858" s="397">
        <v>2234.98</v>
      </c>
      <c r="K858" s="397">
        <v>2234.98</v>
      </c>
      <c r="L858" s="397">
        <v>1</v>
      </c>
      <c r="M858" s="397">
        <v>2234.98</v>
      </c>
      <c r="N858" s="6" t="s">
        <v>1805</v>
      </c>
      <c r="O858" s="398">
        <v>45684</v>
      </c>
      <c r="P858" s="33" t="str">
        <f>HYPERLINK("https://my.zakupivli.pro/remote/dispatcher/state_purchase_view/56947791", "UA-2025-01-27-015561-a")</f>
        <v>UA-2025-01-27-015561-a</v>
      </c>
      <c r="Q858" s="397">
        <v>2212.82015</v>
      </c>
      <c r="R858" s="397">
        <v>1</v>
      </c>
      <c r="S858" s="447">
        <v>2212.82015</v>
      </c>
      <c r="T858" s="398">
        <v>45726</v>
      </c>
      <c r="U858" s="397"/>
      <c r="V858" s="397"/>
    </row>
    <row r="859" spans="1:22" ht="327.60000000000002" x14ac:dyDescent="0.3">
      <c r="A859" s="397">
        <v>853</v>
      </c>
      <c r="B859" s="397" t="s">
        <v>40</v>
      </c>
      <c r="C859" s="44" t="s">
        <v>1806</v>
      </c>
      <c r="D859" s="397" t="s">
        <v>58</v>
      </c>
      <c r="E859" s="397" t="s">
        <v>88</v>
      </c>
      <c r="F859" s="44" t="s">
        <v>41</v>
      </c>
      <c r="G859" s="397" t="s">
        <v>184</v>
      </c>
      <c r="H859" s="119">
        <v>14352</v>
      </c>
      <c r="I859" s="397">
        <v>1</v>
      </c>
      <c r="J859" s="119">
        <v>14352</v>
      </c>
      <c r="K859" s="119">
        <v>14352</v>
      </c>
      <c r="L859" s="397">
        <v>1</v>
      </c>
      <c r="M859" s="119">
        <v>14352</v>
      </c>
      <c r="N859" s="6" t="s">
        <v>1808</v>
      </c>
      <c r="O859" s="398">
        <v>45684</v>
      </c>
      <c r="P859" s="33" t="str">
        <f>HYPERLINK("https://my.zakupivli.pro/remote/dispatcher/state_purchase_view/56948967", "UA-2025-01-27-016031-a")</f>
        <v>UA-2025-01-27-016031-a</v>
      </c>
      <c r="Q859" s="397">
        <v>14208.07228</v>
      </c>
      <c r="R859" s="397">
        <v>1</v>
      </c>
      <c r="S859" s="447">
        <v>14208.07228</v>
      </c>
      <c r="T859" s="398">
        <v>45726</v>
      </c>
      <c r="U859" s="397"/>
      <c r="V859" s="397"/>
    </row>
    <row r="860" spans="1:22" ht="249.6" x14ac:dyDescent="0.3">
      <c r="A860" s="397">
        <v>854</v>
      </c>
      <c r="B860" s="397" t="s">
        <v>40</v>
      </c>
      <c r="C860" s="44" t="s">
        <v>1807</v>
      </c>
      <c r="D860" s="397" t="s">
        <v>58</v>
      </c>
      <c r="E860" s="397" t="s">
        <v>88</v>
      </c>
      <c r="F860" s="44" t="s">
        <v>41</v>
      </c>
      <c r="G860" s="397" t="s">
        <v>184</v>
      </c>
      <c r="H860" s="397">
        <v>10440.961300000001</v>
      </c>
      <c r="I860" s="397">
        <v>1</v>
      </c>
      <c r="J860" s="397">
        <v>10440.961300000001</v>
      </c>
      <c r="K860" s="397">
        <v>10440.961300000001</v>
      </c>
      <c r="L860" s="397">
        <v>1</v>
      </c>
      <c r="M860" s="397">
        <v>10440.961300000001</v>
      </c>
      <c r="N860" s="6" t="s">
        <v>1809</v>
      </c>
      <c r="O860" s="398">
        <v>45684</v>
      </c>
      <c r="P860" s="33" t="str">
        <f>HYPERLINK("https://my.zakupivli.pro/remote/dispatcher/state_purchase_view/56948698", "UA-2025-01-27-016004-a")</f>
        <v>UA-2025-01-27-016004-a</v>
      </c>
      <c r="Q860" s="397">
        <v>10426.333339999999</v>
      </c>
      <c r="R860" s="397">
        <v>1</v>
      </c>
      <c r="S860" s="447">
        <v>10426.333339999999</v>
      </c>
      <c r="T860" s="398">
        <v>45727</v>
      </c>
      <c r="U860" s="397"/>
      <c r="V860" s="397"/>
    </row>
    <row r="861" spans="1:22" ht="234" x14ac:dyDescent="0.3">
      <c r="A861" s="397">
        <v>855</v>
      </c>
      <c r="B861" s="397" t="s">
        <v>40</v>
      </c>
      <c r="C861" s="44" t="s">
        <v>1810</v>
      </c>
      <c r="D861" s="397" t="s">
        <v>58</v>
      </c>
      <c r="E861" s="397" t="s">
        <v>88</v>
      </c>
      <c r="F861" s="44" t="s">
        <v>41</v>
      </c>
      <c r="G861" s="397" t="s">
        <v>184</v>
      </c>
      <c r="H861" s="397">
        <v>3441.9586599999998</v>
      </c>
      <c r="I861" s="397">
        <v>1</v>
      </c>
      <c r="J861" s="397">
        <v>3441.9586599999998</v>
      </c>
      <c r="K861" s="397">
        <v>3441.9586599999998</v>
      </c>
      <c r="L861" s="397">
        <v>1</v>
      </c>
      <c r="M861" s="397">
        <v>3441.9586599999998</v>
      </c>
      <c r="N861" s="6" t="s">
        <v>1812</v>
      </c>
      <c r="O861" s="398">
        <v>45684</v>
      </c>
      <c r="P861" s="33" t="str">
        <f>HYPERLINK("https://my.zakupivli.pro/remote/dispatcher/state_purchase_view/56950592", "UA-2025-01-27-016823-a")</f>
        <v>UA-2025-01-27-016823-a</v>
      </c>
      <c r="Q861" s="397">
        <v>3416.6666700000001</v>
      </c>
      <c r="R861" s="397">
        <v>1</v>
      </c>
      <c r="S861" s="447">
        <v>3416.6666700000001</v>
      </c>
      <c r="T861" s="398">
        <v>45726</v>
      </c>
      <c r="U861" s="397"/>
      <c r="V861" s="397"/>
    </row>
    <row r="862" spans="1:22" ht="218.4" x14ac:dyDescent="0.3">
      <c r="A862" s="397">
        <v>856</v>
      </c>
      <c r="B862" s="397" t="s">
        <v>40</v>
      </c>
      <c r="C862" s="44" t="s">
        <v>1811</v>
      </c>
      <c r="D862" s="397" t="s">
        <v>58</v>
      </c>
      <c r="E862" s="397" t="s">
        <v>88</v>
      </c>
      <c r="F862" s="44" t="s">
        <v>41</v>
      </c>
      <c r="G862" s="397" t="s">
        <v>184</v>
      </c>
      <c r="H862" s="397">
        <v>2837.1167799999998</v>
      </c>
      <c r="I862" s="397">
        <v>1</v>
      </c>
      <c r="J862" s="397">
        <v>2837.1167799999998</v>
      </c>
      <c r="K862" s="397">
        <v>2837.1167799999998</v>
      </c>
      <c r="L862" s="397">
        <v>1</v>
      </c>
      <c r="M862" s="397">
        <v>2837.1167799999998</v>
      </c>
      <c r="N862" s="6" t="s">
        <v>1813</v>
      </c>
      <c r="O862" s="398">
        <v>45684</v>
      </c>
      <c r="P862" s="33" t="str">
        <f>HYPERLINK("https://my.zakupivli.pro/remote/dispatcher/state_purchase_view/56949716", "UA-2025-01-27-016390-a")</f>
        <v>UA-2025-01-27-016390-a</v>
      </c>
      <c r="Q862" s="397">
        <v>2734.1666700000001</v>
      </c>
      <c r="R862" s="397">
        <v>1</v>
      </c>
      <c r="S862" s="447">
        <v>2734.1666700000001</v>
      </c>
      <c r="T862" s="398">
        <v>45726</v>
      </c>
      <c r="U862" s="397"/>
      <c r="V862" s="397"/>
    </row>
    <row r="863" spans="1:22" ht="46.8" x14ac:dyDescent="0.3">
      <c r="A863" s="397">
        <v>857</v>
      </c>
      <c r="B863" s="397"/>
      <c r="C863" s="44" t="s">
        <v>1814</v>
      </c>
      <c r="D863" s="399" t="s">
        <v>58</v>
      </c>
      <c r="E863" s="397" t="s">
        <v>75</v>
      </c>
      <c r="F863" s="44" t="s">
        <v>1816</v>
      </c>
      <c r="G863" s="397" t="s">
        <v>186</v>
      </c>
      <c r="H863" s="397"/>
      <c r="I863" s="397">
        <v>42</v>
      </c>
      <c r="J863" s="397">
        <v>3854.1666700000001</v>
      </c>
      <c r="K863" s="397"/>
      <c r="L863" s="399">
        <v>42</v>
      </c>
      <c r="M863" s="399">
        <v>3854.1666700000001</v>
      </c>
      <c r="N863" s="6" t="s">
        <v>1817</v>
      </c>
      <c r="O863" s="398">
        <v>45685</v>
      </c>
      <c r="P863" s="33" t="str">
        <f>HYPERLINK("https://my.zakupivli.pro/remote/dispatcher/state_purchase_view/56991092", "UA-2025-01-28-015503-a")</f>
        <v>UA-2025-01-28-015503-a</v>
      </c>
      <c r="Q863" s="397"/>
      <c r="R863" s="397">
        <v>1</v>
      </c>
      <c r="S863" s="397">
        <v>3466.3110000000001</v>
      </c>
      <c r="T863" s="400">
        <v>45707</v>
      </c>
      <c r="U863" s="397"/>
      <c r="V863" s="397"/>
    </row>
    <row r="864" spans="1:22" ht="234" x14ac:dyDescent="0.3">
      <c r="A864" s="397">
        <v>858</v>
      </c>
      <c r="B864" s="397" t="s">
        <v>21</v>
      </c>
      <c r="C864" s="44" t="s">
        <v>1815</v>
      </c>
      <c r="D864" s="399" t="s">
        <v>58</v>
      </c>
      <c r="E864" s="401" t="s">
        <v>75</v>
      </c>
      <c r="F864" s="44" t="s">
        <v>1738</v>
      </c>
      <c r="G864" s="397" t="s">
        <v>185</v>
      </c>
      <c r="H864" s="397"/>
      <c r="I864" s="397">
        <v>11</v>
      </c>
      <c r="J864" s="119">
        <v>191.1</v>
      </c>
      <c r="K864" s="397"/>
      <c r="L864" s="399">
        <v>11</v>
      </c>
      <c r="M864" s="119">
        <v>191.1</v>
      </c>
      <c r="N864" s="6" t="s">
        <v>1818</v>
      </c>
      <c r="O864" s="400">
        <v>45685</v>
      </c>
      <c r="P864" s="33" t="str">
        <f>HYPERLINK("https://my.zakupivli.pro/remote/dispatcher/state_purchase_view/56987956", "UA-2025-01-28-014015-a")</f>
        <v>UA-2025-01-28-014015-a</v>
      </c>
      <c r="Q864" s="397"/>
      <c r="R864" s="397">
        <v>11</v>
      </c>
      <c r="S864" s="397">
        <v>145.13</v>
      </c>
      <c r="T864" s="400">
        <v>45700</v>
      </c>
      <c r="U864" s="397"/>
      <c r="V864" s="397"/>
    </row>
    <row r="865" spans="1:22" ht="62.4" x14ac:dyDescent="0.3">
      <c r="A865" s="397">
        <v>859</v>
      </c>
      <c r="B865" s="397" t="s">
        <v>21</v>
      </c>
      <c r="C865" s="44" t="s">
        <v>1771</v>
      </c>
      <c r="D865" s="397"/>
      <c r="E865" s="401" t="s">
        <v>75</v>
      </c>
      <c r="F865" s="44" t="s">
        <v>804</v>
      </c>
      <c r="G865" s="397" t="s">
        <v>185</v>
      </c>
      <c r="H865" s="397"/>
      <c r="I865" s="397">
        <v>4</v>
      </c>
      <c r="J865" s="397">
        <v>66.66</v>
      </c>
      <c r="K865" s="397"/>
      <c r="L865" s="399">
        <v>4</v>
      </c>
      <c r="M865" s="399">
        <v>66.66</v>
      </c>
      <c r="N865" s="6" t="s">
        <v>1819</v>
      </c>
      <c r="O865" s="400">
        <v>45685</v>
      </c>
      <c r="P865" s="33" t="str">
        <f>HYPERLINK("https://my.zakupivli.pro/remote/dispatcher/state_purchase_view/56982494", "UA-2025-01-28-011482-a")</f>
        <v>UA-2025-01-28-011482-a</v>
      </c>
      <c r="Q865" s="397"/>
      <c r="R865" s="399">
        <v>4</v>
      </c>
      <c r="S865" s="399">
        <v>66.66</v>
      </c>
      <c r="T865" s="400">
        <v>45685</v>
      </c>
      <c r="U865" s="397"/>
      <c r="V865" s="399" t="s">
        <v>59</v>
      </c>
    </row>
    <row r="866" spans="1:22" ht="62.4" x14ac:dyDescent="0.3">
      <c r="A866" s="401">
        <v>860</v>
      </c>
      <c r="B866" s="401" t="s">
        <v>21</v>
      </c>
      <c r="C866" s="44" t="s">
        <v>801</v>
      </c>
      <c r="D866" s="401" t="s">
        <v>58</v>
      </c>
      <c r="E866" s="401" t="s">
        <v>75</v>
      </c>
      <c r="F866" s="44" t="s">
        <v>804</v>
      </c>
      <c r="G866" s="401" t="s">
        <v>185</v>
      </c>
      <c r="H866" s="401"/>
      <c r="I866" s="401">
        <v>32</v>
      </c>
      <c r="J866" s="401">
        <v>425.41665999999998</v>
      </c>
      <c r="K866" s="401"/>
      <c r="L866" s="401">
        <v>32</v>
      </c>
      <c r="M866" s="401">
        <v>425.41665999999998</v>
      </c>
      <c r="N866" s="6" t="s">
        <v>1821</v>
      </c>
      <c r="O866" s="402">
        <v>45686</v>
      </c>
      <c r="P866" s="33" t="str">
        <f>HYPERLINK("https://my.zakupivli.pro/remote/dispatcher/state_purchase_view/57010056", "UA-2025-01-29-003903-a")</f>
        <v>UA-2025-01-29-003903-a</v>
      </c>
      <c r="Q866" s="401"/>
      <c r="R866" s="401">
        <v>32</v>
      </c>
      <c r="S866" s="401">
        <v>417.82560000000001</v>
      </c>
      <c r="T866" s="402">
        <v>45712</v>
      </c>
      <c r="U866" s="401"/>
      <c r="V866" s="401"/>
    </row>
    <row r="867" spans="1:22" ht="62.4" x14ac:dyDescent="0.3">
      <c r="A867" s="401">
        <v>861</v>
      </c>
      <c r="B867" s="401" t="s">
        <v>21</v>
      </c>
      <c r="C867" s="44" t="s">
        <v>802</v>
      </c>
      <c r="D867" s="401" t="s">
        <v>58</v>
      </c>
      <c r="E867" s="401" t="s">
        <v>75</v>
      </c>
      <c r="F867" s="44" t="s">
        <v>804</v>
      </c>
      <c r="G867" s="401" t="s">
        <v>185</v>
      </c>
      <c r="H867" s="401"/>
      <c r="I867" s="401">
        <v>259</v>
      </c>
      <c r="J867" s="401">
        <v>250.20249999999999</v>
      </c>
      <c r="K867" s="401"/>
      <c r="L867" s="401">
        <v>259</v>
      </c>
      <c r="M867" s="401">
        <v>250.20249999999999</v>
      </c>
      <c r="N867" s="6" t="s">
        <v>1822</v>
      </c>
      <c r="O867" s="402">
        <v>45686</v>
      </c>
      <c r="P867" s="33" t="str">
        <f>HYPERLINK("https://my.zakupivli.pro/remote/dispatcher/state_purchase_view/57010056", "UA-2025-01-29-003903-a")</f>
        <v>UA-2025-01-29-003903-a</v>
      </c>
      <c r="Q867" s="401"/>
      <c r="R867" s="401">
        <v>259</v>
      </c>
      <c r="S867" s="401">
        <v>160.41237000000001</v>
      </c>
      <c r="T867" s="402">
        <v>45706</v>
      </c>
      <c r="U867" s="401"/>
      <c r="V867" s="401"/>
    </row>
    <row r="868" spans="1:22" ht="46.8" x14ac:dyDescent="0.3">
      <c r="A868" s="401">
        <v>862</v>
      </c>
      <c r="B868" s="401" t="s">
        <v>21</v>
      </c>
      <c r="C868" s="44" t="s">
        <v>981</v>
      </c>
      <c r="D868" s="401" t="s">
        <v>58</v>
      </c>
      <c r="E868" s="401" t="s">
        <v>75</v>
      </c>
      <c r="F868" s="44" t="s">
        <v>32</v>
      </c>
      <c r="G868" s="401" t="s">
        <v>186</v>
      </c>
      <c r="H868" s="401"/>
      <c r="I868" s="401">
        <v>8</v>
      </c>
      <c r="J868" s="119">
        <v>575</v>
      </c>
      <c r="K868" s="401"/>
      <c r="L868" s="401">
        <v>8</v>
      </c>
      <c r="M868" s="119">
        <v>575</v>
      </c>
      <c r="N868" s="6" t="s">
        <v>1823</v>
      </c>
      <c r="O868" s="402">
        <v>45687</v>
      </c>
      <c r="P868" s="33" t="str">
        <f>HYPERLINK("https://my.zakupivli.pro/remote/dispatcher/state_purchase_view/57062513", "UA-2025-01-30-008146-a")</f>
        <v>UA-2025-01-30-008146-a</v>
      </c>
      <c r="Q868" s="450"/>
      <c r="R868" s="450">
        <v>8</v>
      </c>
      <c r="S868" s="450">
        <v>405.4</v>
      </c>
      <c r="T868" s="444">
        <v>45712</v>
      </c>
      <c r="U868" s="401"/>
      <c r="V868" s="401"/>
    </row>
    <row r="869" spans="1:22" ht="46.8" x14ac:dyDescent="0.3">
      <c r="A869" s="401">
        <v>863</v>
      </c>
      <c r="B869" s="401" t="s">
        <v>21</v>
      </c>
      <c r="C869" s="44" t="s">
        <v>982</v>
      </c>
      <c r="D869" s="401" t="s">
        <v>58</v>
      </c>
      <c r="E869" s="401" t="s">
        <v>75</v>
      </c>
      <c r="F869" s="44" t="s">
        <v>32</v>
      </c>
      <c r="G869" s="401" t="s">
        <v>186</v>
      </c>
      <c r="H869" s="401"/>
      <c r="I869" s="401">
        <v>19</v>
      </c>
      <c r="J869" s="119">
        <v>35537.1</v>
      </c>
      <c r="K869" s="401"/>
      <c r="L869" s="401">
        <v>19</v>
      </c>
      <c r="M869" s="119">
        <v>35537.1</v>
      </c>
      <c r="N869" s="6" t="s">
        <v>1824</v>
      </c>
      <c r="O869" s="402">
        <v>45687</v>
      </c>
      <c r="P869" s="33" t="str">
        <f>HYPERLINK("https://my.zakupivli.pro/remote/dispatcher/state_purchase_view/57062513", "UA-2025-01-30-008146-a")</f>
        <v>UA-2025-01-30-008146-a</v>
      </c>
      <c r="Q869" s="401"/>
      <c r="R869" s="401">
        <v>19</v>
      </c>
      <c r="S869" s="119">
        <v>30791</v>
      </c>
      <c r="T869" s="402">
        <v>45743</v>
      </c>
      <c r="U869" s="401"/>
      <c r="V869" s="401"/>
    </row>
    <row r="870" spans="1:22" ht="46.8" x14ac:dyDescent="0.3">
      <c r="A870" s="401">
        <v>864</v>
      </c>
      <c r="B870" s="401" t="s">
        <v>21</v>
      </c>
      <c r="C870" s="44" t="s">
        <v>983</v>
      </c>
      <c r="D870" s="401" t="s">
        <v>58</v>
      </c>
      <c r="E870" s="401" t="s">
        <v>75</v>
      </c>
      <c r="F870" s="44" t="s">
        <v>32</v>
      </c>
      <c r="G870" s="401" t="s">
        <v>186</v>
      </c>
      <c r="H870" s="401">
        <v>1310.75</v>
      </c>
      <c r="I870" s="401">
        <v>1</v>
      </c>
      <c r="J870" s="401">
        <v>1310.75</v>
      </c>
      <c r="K870" s="401">
        <v>1310.75</v>
      </c>
      <c r="L870" s="401">
        <v>1</v>
      </c>
      <c r="M870" s="401">
        <v>1310.75</v>
      </c>
      <c r="N870" s="6" t="s">
        <v>1825</v>
      </c>
      <c r="O870" s="402">
        <v>45687</v>
      </c>
      <c r="P870" s="33" t="str">
        <f>HYPERLINK("https://my.zakupivli.pro/remote/dispatcher/state_purchase_view/57062513", "UA-2025-01-30-008146-a")</f>
        <v>UA-2025-01-30-008146-a</v>
      </c>
      <c r="Q870" s="401">
        <v>1256.3040000000001</v>
      </c>
      <c r="R870" s="401">
        <v>1</v>
      </c>
      <c r="S870" s="447">
        <v>1256.3040000000001</v>
      </c>
      <c r="T870" s="402">
        <v>45726</v>
      </c>
      <c r="U870" s="401"/>
      <c r="V870" s="401"/>
    </row>
    <row r="871" spans="1:22" ht="46.8" x14ac:dyDescent="0.3">
      <c r="A871" s="401">
        <v>865</v>
      </c>
      <c r="B871" s="401" t="s">
        <v>21</v>
      </c>
      <c r="C871" s="44" t="s">
        <v>984</v>
      </c>
      <c r="D871" s="401" t="s">
        <v>58</v>
      </c>
      <c r="E871" s="401" t="s">
        <v>75</v>
      </c>
      <c r="F871" s="44" t="s">
        <v>32</v>
      </c>
      <c r="G871" s="401" t="s">
        <v>186</v>
      </c>
      <c r="H871" s="401"/>
      <c r="I871" s="401">
        <v>2</v>
      </c>
      <c r="J871" s="401">
        <v>21.70833</v>
      </c>
      <c r="K871" s="401"/>
      <c r="L871" s="401">
        <v>2</v>
      </c>
      <c r="M871" s="401">
        <v>21.70833</v>
      </c>
      <c r="N871" s="6" t="s">
        <v>1826</v>
      </c>
      <c r="O871" s="402">
        <v>45687</v>
      </c>
      <c r="P871" s="33" t="str">
        <f>HYPERLINK("https://my.zakupivli.pro/remote/dispatcher/state_purchase_view/57062513", "UA-2025-01-30-008146-a")</f>
        <v>UA-2025-01-30-008146-a</v>
      </c>
      <c r="Q871" s="401"/>
      <c r="R871" s="401">
        <v>2</v>
      </c>
      <c r="S871" s="401">
        <v>21.701000000000001</v>
      </c>
      <c r="T871" s="402">
        <v>45708</v>
      </c>
      <c r="U871" s="401"/>
      <c r="V871" s="401"/>
    </row>
    <row r="872" spans="1:22" ht="124.8" x14ac:dyDescent="0.3">
      <c r="A872" s="401">
        <v>866</v>
      </c>
      <c r="B872" s="401" t="s">
        <v>40</v>
      </c>
      <c r="C872" s="44" t="s">
        <v>1827</v>
      </c>
      <c r="D872" s="401"/>
      <c r="E872" s="403" t="s">
        <v>75</v>
      </c>
      <c r="F872" s="44" t="s">
        <v>73</v>
      </c>
      <c r="G872" s="401" t="s">
        <v>184</v>
      </c>
      <c r="H872" s="401">
        <v>1213.87454</v>
      </c>
      <c r="I872" s="401">
        <v>1</v>
      </c>
      <c r="J872" s="403">
        <v>1213.87454</v>
      </c>
      <c r="K872" s="403">
        <v>1213.87454</v>
      </c>
      <c r="L872" s="403">
        <v>1</v>
      </c>
      <c r="M872" s="403">
        <v>1213.87454</v>
      </c>
      <c r="N872" s="6" t="s">
        <v>1834</v>
      </c>
      <c r="O872" s="402">
        <v>45688</v>
      </c>
      <c r="P872" s="33" t="str">
        <f>HYPERLINK("https://my.zakupivli.pro/remote/dispatcher/state_purchase_view/57102057", "UA-2025-01-31-008018-a")</f>
        <v>UA-2025-01-31-008018-a</v>
      </c>
      <c r="Q872" s="403">
        <v>1213.87454</v>
      </c>
      <c r="R872" s="403">
        <v>1</v>
      </c>
      <c r="S872" s="403">
        <v>1213.87454</v>
      </c>
      <c r="T872" s="404">
        <v>45688</v>
      </c>
      <c r="U872" s="401"/>
      <c r="V872" s="403" t="s">
        <v>59</v>
      </c>
    </row>
    <row r="873" spans="1:22" ht="171.6" x14ac:dyDescent="0.3">
      <c r="A873" s="403">
        <v>867</v>
      </c>
      <c r="B873" s="403" t="s">
        <v>40</v>
      </c>
      <c r="C873" s="44" t="s">
        <v>1828</v>
      </c>
      <c r="D873" s="403"/>
      <c r="E873" s="403" t="s">
        <v>20</v>
      </c>
      <c r="F873" s="44" t="s">
        <v>41</v>
      </c>
      <c r="G873" s="403" t="s">
        <v>184</v>
      </c>
      <c r="H873" s="403">
        <v>170.66155000000001</v>
      </c>
      <c r="I873" s="403">
        <v>1</v>
      </c>
      <c r="J873" s="403">
        <v>170.66155000000001</v>
      </c>
      <c r="K873" s="403">
        <v>170.66155000000001</v>
      </c>
      <c r="L873" s="403">
        <v>1</v>
      </c>
      <c r="M873" s="403">
        <v>170.66155000000001</v>
      </c>
      <c r="N873" s="6" t="s">
        <v>1835</v>
      </c>
      <c r="O873" s="404">
        <v>45688</v>
      </c>
      <c r="P873" s="33" t="str">
        <f>HYPERLINK("https://my.zakupivli.pro/remote/dispatcher/state_purchase_view/57100319", "UA-2025-01-31-007250-a")</f>
        <v>UA-2025-01-31-007250-a</v>
      </c>
      <c r="Q873" s="403">
        <v>170.66155000000001</v>
      </c>
      <c r="R873" s="403">
        <v>1</v>
      </c>
      <c r="S873" s="403">
        <v>170.66155000000001</v>
      </c>
      <c r="T873" s="404">
        <v>45688</v>
      </c>
      <c r="U873" s="403"/>
      <c r="V873" s="403" t="s">
        <v>59</v>
      </c>
    </row>
    <row r="874" spans="1:22" ht="140.4" x14ac:dyDescent="0.3">
      <c r="A874" s="403">
        <v>868</v>
      </c>
      <c r="B874" s="403" t="s">
        <v>40</v>
      </c>
      <c r="C874" s="44" t="s">
        <v>1829</v>
      </c>
      <c r="D874" s="403"/>
      <c r="E874" s="403" t="s">
        <v>75</v>
      </c>
      <c r="F874" s="44" t="s">
        <v>73</v>
      </c>
      <c r="G874" s="403" t="s">
        <v>184</v>
      </c>
      <c r="H874" s="403">
        <v>1221.7584400000001</v>
      </c>
      <c r="I874" s="403">
        <v>1</v>
      </c>
      <c r="J874" s="403">
        <v>1221.7584400000001</v>
      </c>
      <c r="K874" s="403">
        <v>1221.7584400000001</v>
      </c>
      <c r="L874" s="403">
        <v>1</v>
      </c>
      <c r="M874" s="403">
        <v>1221.7584400000001</v>
      </c>
      <c r="N874" s="6" t="s">
        <v>1836</v>
      </c>
      <c r="O874" s="404">
        <v>45688</v>
      </c>
      <c r="P874" s="33" t="str">
        <f>HYPERLINK("https://my.zakupivli.pro/remote/dispatcher/state_purchase_view/57092256", "UA-2025-01-31-003646-a")</f>
        <v>UA-2025-01-31-003646-a</v>
      </c>
      <c r="Q874" s="403">
        <v>1221.7584400000001</v>
      </c>
      <c r="R874" s="403">
        <v>1</v>
      </c>
      <c r="S874" s="403">
        <v>1221.7584400000001</v>
      </c>
      <c r="T874" s="404">
        <v>45688</v>
      </c>
      <c r="U874" s="403"/>
      <c r="V874" s="403" t="s">
        <v>59</v>
      </c>
    </row>
    <row r="875" spans="1:22" ht="124.8" x14ac:dyDescent="0.3">
      <c r="A875" s="403">
        <v>869</v>
      </c>
      <c r="B875" s="403" t="s">
        <v>40</v>
      </c>
      <c r="C875" s="44" t="s">
        <v>1830</v>
      </c>
      <c r="D875" s="403"/>
      <c r="E875" s="403" t="s">
        <v>75</v>
      </c>
      <c r="F875" s="44" t="s">
        <v>73</v>
      </c>
      <c r="G875" s="403" t="s">
        <v>184</v>
      </c>
      <c r="H875" s="403">
        <v>1212.7150200000001</v>
      </c>
      <c r="I875" s="403">
        <v>1</v>
      </c>
      <c r="J875" s="403">
        <v>1212.7150200000001</v>
      </c>
      <c r="K875" s="403">
        <v>1212.7150200000001</v>
      </c>
      <c r="L875" s="403">
        <v>1</v>
      </c>
      <c r="M875" s="403">
        <v>1212.7150200000001</v>
      </c>
      <c r="N875" s="6" t="s">
        <v>1837</v>
      </c>
      <c r="O875" s="404">
        <v>45688</v>
      </c>
      <c r="P875" s="33" t="str">
        <f>HYPERLINK("https://my.zakupivli.pro/remote/dispatcher/state_purchase_view/57092017", "UA-2025-01-31-003489-a")</f>
        <v>UA-2025-01-31-003489-a</v>
      </c>
      <c r="Q875" s="403">
        <v>1212.7150200000001</v>
      </c>
      <c r="R875" s="403">
        <v>1</v>
      </c>
      <c r="S875" s="403">
        <v>1212.7150200000001</v>
      </c>
      <c r="T875" s="404">
        <v>45688</v>
      </c>
      <c r="U875" s="403"/>
      <c r="V875" s="403" t="s">
        <v>59</v>
      </c>
    </row>
    <row r="876" spans="1:22" ht="140.4" x14ac:dyDescent="0.3">
      <c r="A876" s="403">
        <v>870</v>
      </c>
      <c r="B876" s="403" t="s">
        <v>21</v>
      </c>
      <c r="C876" s="44" t="s">
        <v>1734</v>
      </c>
      <c r="D876" s="403"/>
      <c r="E876" s="403" t="s">
        <v>75</v>
      </c>
      <c r="F876" s="44" t="s">
        <v>405</v>
      </c>
      <c r="G876" s="403" t="s">
        <v>185</v>
      </c>
      <c r="H876" s="403"/>
      <c r="I876" s="403">
        <v>6156</v>
      </c>
      <c r="J876" s="403">
        <v>4784.1333299999997</v>
      </c>
      <c r="K876" s="403"/>
      <c r="L876" s="403">
        <v>6156</v>
      </c>
      <c r="M876" s="403">
        <v>4784.1333299999997</v>
      </c>
      <c r="N876" s="6" t="s">
        <v>1838</v>
      </c>
      <c r="O876" s="404">
        <v>45688</v>
      </c>
      <c r="P876" s="33" t="str">
        <f>HYPERLINK("https://my.zakupivli.pro/remote/dispatcher/state_purchase_view/57088046", "UA-2025-01-31-001734-a")</f>
        <v>UA-2025-01-31-001734-a</v>
      </c>
      <c r="Q876" s="403"/>
      <c r="R876" s="403">
        <v>6156</v>
      </c>
      <c r="S876" s="403">
        <v>4707.7524999999996</v>
      </c>
      <c r="T876" s="404">
        <v>45707</v>
      </c>
      <c r="U876" s="403"/>
      <c r="V876" s="403"/>
    </row>
    <row r="877" spans="1:22" ht="46.8" x14ac:dyDescent="0.3">
      <c r="A877" s="403">
        <v>871</v>
      </c>
      <c r="B877" s="403" t="s">
        <v>21</v>
      </c>
      <c r="C877" s="44" t="s">
        <v>1831</v>
      </c>
      <c r="D877" s="403"/>
      <c r="E877" s="403" t="s">
        <v>75</v>
      </c>
      <c r="F877" s="44" t="s">
        <v>1833</v>
      </c>
      <c r="G877" s="403" t="s">
        <v>186</v>
      </c>
      <c r="H877" s="403"/>
      <c r="I877" s="403">
        <v>34</v>
      </c>
      <c r="J877" s="403">
        <v>534.52913000000001</v>
      </c>
      <c r="K877" s="403"/>
      <c r="L877" s="403">
        <v>34</v>
      </c>
      <c r="M877" s="403">
        <v>534.52913000000001</v>
      </c>
      <c r="N877" s="6" t="s">
        <v>1839</v>
      </c>
      <c r="O877" s="404">
        <v>45688</v>
      </c>
      <c r="P877" s="33" t="str">
        <f>HYPERLINK("https://my.zakupivli.pro/remote/dispatcher/state_purchase_view/57084914", "UA-2025-01-31-000377-a")</f>
        <v>UA-2025-01-31-000377-a</v>
      </c>
      <c r="Q877" s="403"/>
      <c r="R877" s="403">
        <v>34</v>
      </c>
      <c r="S877" s="403">
        <v>502.09455000000003</v>
      </c>
      <c r="T877" s="446">
        <v>45707</v>
      </c>
      <c r="U877" s="403"/>
      <c r="V877" s="403"/>
    </row>
    <row r="878" spans="1:22" ht="46.8" x14ac:dyDescent="0.3">
      <c r="A878" s="403">
        <v>872</v>
      </c>
      <c r="B878" s="403" t="s">
        <v>21</v>
      </c>
      <c r="C878" s="44" t="s">
        <v>1832</v>
      </c>
      <c r="D878" s="403"/>
      <c r="E878" s="403" t="s">
        <v>75</v>
      </c>
      <c r="F878" s="44" t="s">
        <v>1833</v>
      </c>
      <c r="G878" s="403" t="s">
        <v>186</v>
      </c>
      <c r="H878" s="403"/>
      <c r="I878" s="403">
        <v>3</v>
      </c>
      <c r="J878" s="403">
        <v>467.08332999999999</v>
      </c>
      <c r="K878" s="403"/>
      <c r="L878" s="403">
        <v>3</v>
      </c>
      <c r="M878" s="403">
        <v>467.08332999999999</v>
      </c>
      <c r="N878" s="6" t="s">
        <v>1840</v>
      </c>
      <c r="O878" s="404">
        <v>45688</v>
      </c>
      <c r="P878" s="42" t="str">
        <f>HYPERLINK("https://my.zakupivli.pro/remote/dispatcher/state_purchase_view/57084914", "UA-2025-01-31-000377-a")</f>
        <v>UA-2025-01-31-000377-a</v>
      </c>
      <c r="Q878" s="403"/>
      <c r="R878" s="403">
        <v>3</v>
      </c>
      <c r="S878" s="403">
        <v>461.30840000000001</v>
      </c>
      <c r="T878" s="404">
        <v>45706</v>
      </c>
      <c r="U878" s="403"/>
      <c r="V878" s="403"/>
    </row>
    <row r="879" spans="1:22" ht="62.4" x14ac:dyDescent="0.3">
      <c r="A879" s="403">
        <v>873</v>
      </c>
      <c r="B879" s="403" t="s">
        <v>40</v>
      </c>
      <c r="C879" s="44" t="s">
        <v>1841</v>
      </c>
      <c r="D879" s="403"/>
      <c r="E879" s="405" t="s">
        <v>75</v>
      </c>
      <c r="F879" s="44" t="s">
        <v>73</v>
      </c>
      <c r="G879" s="403" t="s">
        <v>184</v>
      </c>
      <c r="H879" s="403">
        <v>1249.1666600000001</v>
      </c>
      <c r="I879" s="403">
        <v>1</v>
      </c>
      <c r="J879" s="405">
        <v>1249.1666600000001</v>
      </c>
      <c r="K879" s="405">
        <v>1249.1666600000001</v>
      </c>
      <c r="L879" s="405">
        <v>1</v>
      </c>
      <c r="M879" s="405">
        <v>1249.1666600000001</v>
      </c>
      <c r="N879" s="6" t="s">
        <v>1843</v>
      </c>
      <c r="O879" s="404">
        <v>45691</v>
      </c>
      <c r="P879" s="33" t="str">
        <f>HYPERLINK("https://my.zakupivli.pro/remote/dispatcher/state_purchase_view/57145030", "UA-2025-02-03-010811-a")</f>
        <v>UA-2025-02-03-010811-a</v>
      </c>
      <c r="Q879" s="405">
        <v>1249.1666600000001</v>
      </c>
      <c r="R879" s="405">
        <v>1</v>
      </c>
      <c r="S879" s="405">
        <v>1249.1666600000001</v>
      </c>
      <c r="T879" s="406">
        <v>45691</v>
      </c>
      <c r="U879" s="403"/>
      <c r="V879" s="405" t="s">
        <v>59</v>
      </c>
    </row>
    <row r="880" spans="1:22" ht="62.4" x14ac:dyDescent="0.3">
      <c r="A880" s="405">
        <v>874</v>
      </c>
      <c r="B880" s="405" t="s">
        <v>40</v>
      </c>
      <c r="C880" s="459" t="s">
        <v>1842</v>
      </c>
      <c r="D880" s="460"/>
      <c r="E880" s="460" t="s">
        <v>75</v>
      </c>
      <c r="F880" s="459" t="s">
        <v>73</v>
      </c>
      <c r="G880" s="405" t="s">
        <v>184</v>
      </c>
      <c r="H880" s="405">
        <v>1249.1666600000001</v>
      </c>
      <c r="I880" s="405">
        <v>1</v>
      </c>
      <c r="J880" s="405">
        <v>1249.1666600000001</v>
      </c>
      <c r="K880" s="405">
        <v>1249.1666600000001</v>
      </c>
      <c r="L880" s="405">
        <v>1</v>
      </c>
      <c r="M880" s="405">
        <v>1249.1666600000001</v>
      </c>
      <c r="N880" s="6" t="s">
        <v>1844</v>
      </c>
      <c r="O880" s="406">
        <v>45691</v>
      </c>
      <c r="P880" s="33" t="str">
        <f>HYPERLINK("https://my.zakupivli.pro/remote/dispatcher/state_purchase_view/57144174", "UA-2025-02-03-010425-a")</f>
        <v>UA-2025-02-03-010425-a</v>
      </c>
      <c r="Q880" s="405">
        <v>1249.1666600000001</v>
      </c>
      <c r="R880" s="405">
        <v>1</v>
      </c>
      <c r="S880" s="405">
        <v>1249.1666600000001</v>
      </c>
      <c r="T880" s="406">
        <v>45691</v>
      </c>
      <c r="U880" s="405"/>
      <c r="V880" s="405" t="s">
        <v>59</v>
      </c>
    </row>
    <row r="881" spans="1:22" ht="62.4" x14ac:dyDescent="0.3">
      <c r="A881" s="405">
        <v>875</v>
      </c>
      <c r="B881" s="405" t="s">
        <v>40</v>
      </c>
      <c r="C881" s="44" t="s">
        <v>2111</v>
      </c>
      <c r="D881" s="405"/>
      <c r="E881" s="405" t="s">
        <v>75</v>
      </c>
      <c r="F881" s="44" t="s">
        <v>1841</v>
      </c>
      <c r="G881" s="405" t="s">
        <v>184</v>
      </c>
      <c r="H881" s="405">
        <v>1249.8669400000001</v>
      </c>
      <c r="I881" s="405">
        <v>1</v>
      </c>
      <c r="J881" s="405">
        <v>1249.8669400000001</v>
      </c>
      <c r="K881" s="405">
        <v>1249.8669400000001</v>
      </c>
      <c r="L881" s="405">
        <v>1</v>
      </c>
      <c r="M881" s="405">
        <v>1249.8669400000001</v>
      </c>
      <c r="N881" s="6" t="s">
        <v>1845</v>
      </c>
      <c r="O881" s="406">
        <v>45691</v>
      </c>
      <c r="P881" s="33" t="str">
        <f>HYPERLINK("https://my.zakupivli.pro/remote/dispatcher/state_purchase_view/57141917", "UA-2025-02-03-009439-a")</f>
        <v>UA-2025-02-03-009439-a</v>
      </c>
      <c r="Q881" s="405">
        <v>1249.8669400000001</v>
      </c>
      <c r="R881" s="405">
        <v>1</v>
      </c>
      <c r="S881" s="405">
        <v>1249.8669400000001</v>
      </c>
      <c r="T881" s="406">
        <v>45691</v>
      </c>
      <c r="U881" s="405"/>
      <c r="V881" s="405" t="s">
        <v>59</v>
      </c>
    </row>
    <row r="882" spans="1:22" ht="62.4" x14ac:dyDescent="0.3">
      <c r="A882" s="405">
        <v>876</v>
      </c>
      <c r="B882" s="405" t="s">
        <v>40</v>
      </c>
      <c r="C882" s="44" t="s">
        <v>2111</v>
      </c>
      <c r="D882" s="405"/>
      <c r="E882" s="405" t="s">
        <v>75</v>
      </c>
      <c r="F882" s="44" t="s">
        <v>1842</v>
      </c>
      <c r="G882" s="405" t="s">
        <v>184</v>
      </c>
      <c r="H882" s="405">
        <v>1249.63825</v>
      </c>
      <c r="I882" s="405">
        <v>1</v>
      </c>
      <c r="J882" s="405">
        <v>1249.63825</v>
      </c>
      <c r="K882" s="405">
        <v>1249.63825</v>
      </c>
      <c r="L882" s="405">
        <v>1</v>
      </c>
      <c r="M882" s="405">
        <v>1249.63825</v>
      </c>
      <c r="N882" s="6" t="s">
        <v>1846</v>
      </c>
      <c r="O882" s="406">
        <v>45691</v>
      </c>
      <c r="P882" s="33" t="str">
        <f>HYPERLINK("https://my.zakupivli.pro/remote/dispatcher/state_purchase_view/57141684", "UA-2025-02-03-009297-a")</f>
        <v>UA-2025-02-03-009297-a</v>
      </c>
      <c r="Q882" s="405">
        <v>1249.63825</v>
      </c>
      <c r="R882" s="405">
        <v>1</v>
      </c>
      <c r="S882" s="405">
        <v>1249.63825</v>
      </c>
      <c r="T882" s="406">
        <v>45691</v>
      </c>
      <c r="U882" s="405"/>
      <c r="V882" s="405" t="s">
        <v>59</v>
      </c>
    </row>
    <row r="883" spans="1:22" ht="62.4" x14ac:dyDescent="0.3">
      <c r="A883" s="405">
        <v>877</v>
      </c>
      <c r="B883" s="405" t="s">
        <v>40</v>
      </c>
      <c r="C883" s="44" t="s">
        <v>884</v>
      </c>
      <c r="D883" s="405"/>
      <c r="E883" s="405" t="s">
        <v>20</v>
      </c>
      <c r="F883" s="44" t="s">
        <v>2149</v>
      </c>
      <c r="G883" s="405" t="s">
        <v>184</v>
      </c>
      <c r="H883" s="405">
        <v>283.64323000000002</v>
      </c>
      <c r="I883" s="405">
        <v>1</v>
      </c>
      <c r="J883" s="405">
        <v>283.64323000000002</v>
      </c>
      <c r="K883" s="405">
        <v>283.64323000000002</v>
      </c>
      <c r="L883" s="405">
        <v>1</v>
      </c>
      <c r="M883" s="405">
        <v>283.64323000000002</v>
      </c>
      <c r="N883" s="6" t="s">
        <v>1847</v>
      </c>
      <c r="O883" s="406">
        <v>45691</v>
      </c>
      <c r="P883" s="33" t="str">
        <f>HYPERLINK("https://my.zakupivli.pro/remote/dispatcher/state_purchase_view/57122049", "UA-2025-02-03-000583-a")</f>
        <v>UA-2025-02-03-000583-a</v>
      </c>
      <c r="Q883" s="405">
        <v>283.64323000000002</v>
      </c>
      <c r="R883" s="405">
        <v>1</v>
      </c>
      <c r="S883" s="405">
        <v>283.64323000000002</v>
      </c>
      <c r="T883" s="406">
        <v>45691</v>
      </c>
      <c r="U883" s="405"/>
      <c r="V883" s="405" t="s">
        <v>59</v>
      </c>
    </row>
    <row r="884" spans="1:22" ht="62.4" x14ac:dyDescent="0.3">
      <c r="A884" s="405">
        <v>878</v>
      </c>
      <c r="B884" s="405" t="s">
        <v>40</v>
      </c>
      <c r="C884" s="44" t="s">
        <v>884</v>
      </c>
      <c r="D884" s="405"/>
      <c r="E884" s="405" t="s">
        <v>20</v>
      </c>
      <c r="F884" s="44" t="s">
        <v>2148</v>
      </c>
      <c r="G884" s="405" t="s">
        <v>184</v>
      </c>
      <c r="H884" s="405">
        <v>49.407220000000002</v>
      </c>
      <c r="I884" s="405">
        <v>1</v>
      </c>
      <c r="J884" s="405">
        <v>49.407220000000002</v>
      </c>
      <c r="K884" s="405">
        <v>49.407220000000002</v>
      </c>
      <c r="L884" s="405">
        <v>1</v>
      </c>
      <c r="M884" s="405">
        <v>49.407220000000002</v>
      </c>
      <c r="N884" s="6" t="s">
        <v>1848</v>
      </c>
      <c r="O884" s="406">
        <v>45691</v>
      </c>
      <c r="P884" s="33" t="str">
        <f>HYPERLINK("https://my.zakupivli.pro/remote/dispatcher/state_purchase_view/57121076", "UA-2025-02-03-000158-a")</f>
        <v>UA-2025-02-03-000158-a</v>
      </c>
      <c r="Q884" s="405">
        <v>49.407220000000002</v>
      </c>
      <c r="R884" s="405">
        <v>1</v>
      </c>
      <c r="S884" s="405">
        <v>49.407220000000002</v>
      </c>
      <c r="T884" s="406">
        <v>45691</v>
      </c>
      <c r="U884" s="405"/>
      <c r="V884" s="405" t="s">
        <v>59</v>
      </c>
    </row>
    <row r="885" spans="1:22" ht="93.6" x14ac:dyDescent="0.3">
      <c r="A885" s="405">
        <v>879</v>
      </c>
      <c r="B885" s="405" t="s">
        <v>1150</v>
      </c>
      <c r="C885" s="44" t="s">
        <v>2147</v>
      </c>
      <c r="D885" s="407" t="s">
        <v>58</v>
      </c>
      <c r="E885" s="405" t="s">
        <v>75</v>
      </c>
      <c r="F885" s="44" t="s">
        <v>1849</v>
      </c>
      <c r="G885" s="405" t="s">
        <v>1149</v>
      </c>
      <c r="H885" s="405">
        <v>1491.6666600000001</v>
      </c>
      <c r="I885" s="405">
        <v>1</v>
      </c>
      <c r="J885" s="407">
        <v>1491.6666600000001</v>
      </c>
      <c r="K885" s="407">
        <v>1491.6666600000001</v>
      </c>
      <c r="L885" s="407">
        <v>1</v>
      </c>
      <c r="M885" s="407">
        <v>1491.6666600000001</v>
      </c>
      <c r="N885" s="6" t="s">
        <v>1850</v>
      </c>
      <c r="O885" s="406">
        <v>45661</v>
      </c>
      <c r="P885" s="33" t="str">
        <f>HYPERLINK("https://my.zakupivli.pro/remote/dispatcher/state_purchase_view/57188673", "UA-2025-02-04-013387-a")</f>
        <v>UA-2025-02-04-013387-a</v>
      </c>
      <c r="Q885" s="405">
        <v>1491.6666600000001</v>
      </c>
      <c r="R885" s="405">
        <v>1</v>
      </c>
      <c r="S885" s="447">
        <v>1491.6666600000001</v>
      </c>
      <c r="T885" s="406">
        <v>45708</v>
      </c>
      <c r="U885" s="405"/>
      <c r="V885" s="405"/>
    </row>
    <row r="886" spans="1:22" ht="78" x14ac:dyDescent="0.3">
      <c r="A886" s="405">
        <v>880</v>
      </c>
      <c r="B886" s="405" t="s">
        <v>40</v>
      </c>
      <c r="C886" s="44" t="s">
        <v>2021</v>
      </c>
      <c r="D886" s="405"/>
      <c r="E886" s="405" t="s">
        <v>20</v>
      </c>
      <c r="F886" s="44" t="s">
        <v>1851</v>
      </c>
      <c r="G886" s="405" t="s">
        <v>184</v>
      </c>
      <c r="H886" s="405">
        <v>106.89339</v>
      </c>
      <c r="I886" s="405">
        <v>1</v>
      </c>
      <c r="J886" s="408">
        <v>106.89339</v>
      </c>
      <c r="K886" s="408">
        <v>106.89339</v>
      </c>
      <c r="L886" s="408">
        <v>1</v>
      </c>
      <c r="M886" s="408">
        <v>106.89339</v>
      </c>
      <c r="N886" s="6" t="s">
        <v>1856</v>
      </c>
      <c r="O886" s="406">
        <v>45693</v>
      </c>
      <c r="P886" s="33" t="str">
        <f>HYPERLINK("https://my.zakupivli.pro/remote/dispatcher/state_purchase_view/57231734", "UA-2025-02-05-014871-a")</f>
        <v>UA-2025-02-05-014871-a</v>
      </c>
      <c r="Q886" s="408">
        <v>106.89339</v>
      </c>
      <c r="R886" s="408">
        <v>1</v>
      </c>
      <c r="S886" s="408">
        <v>106.89339</v>
      </c>
      <c r="T886" s="409">
        <v>45693</v>
      </c>
      <c r="U886" s="405"/>
      <c r="V886" s="408" t="s">
        <v>59</v>
      </c>
    </row>
    <row r="887" spans="1:22" ht="62.4" x14ac:dyDescent="0.3">
      <c r="A887" s="408">
        <v>881</v>
      </c>
      <c r="B887" s="408" t="s">
        <v>21</v>
      </c>
      <c r="C887" s="44" t="s">
        <v>2068</v>
      </c>
      <c r="D887" s="408"/>
      <c r="E887" s="408" t="s">
        <v>75</v>
      </c>
      <c r="F887" s="44" t="s">
        <v>908</v>
      </c>
      <c r="G887" s="408" t="s">
        <v>185</v>
      </c>
      <c r="H887" s="408"/>
      <c r="I887" s="408">
        <v>24</v>
      </c>
      <c r="J887" s="408">
        <v>63.216000000000001</v>
      </c>
      <c r="K887" s="408"/>
      <c r="L887" s="408">
        <v>24</v>
      </c>
      <c r="M887" s="408">
        <v>63.216000000000001</v>
      </c>
      <c r="N887" s="6" t="s">
        <v>1857</v>
      </c>
      <c r="O887" s="409">
        <v>45693</v>
      </c>
      <c r="P887" s="33" t="str">
        <f>HYPERLINK("https://my.zakupivli.pro/remote/dispatcher/state_purchase_view/57223306", "UA-2025-02-05-010881-a")</f>
        <v>UA-2025-02-05-010881-a</v>
      </c>
      <c r="Q887" s="408"/>
      <c r="R887" s="408">
        <v>24</v>
      </c>
      <c r="S887" s="408">
        <v>63.216000000000001</v>
      </c>
      <c r="T887" s="409">
        <v>45693</v>
      </c>
      <c r="U887" s="408"/>
      <c r="V887" s="408" t="s">
        <v>59</v>
      </c>
    </row>
    <row r="888" spans="1:22" ht="78" x14ac:dyDescent="0.3">
      <c r="A888" s="408">
        <v>882</v>
      </c>
      <c r="B888" s="408" t="s">
        <v>40</v>
      </c>
      <c r="C888" s="44" t="s">
        <v>2021</v>
      </c>
      <c r="D888" s="408"/>
      <c r="E888" s="408" t="s">
        <v>20</v>
      </c>
      <c r="F888" s="44" t="s">
        <v>1852</v>
      </c>
      <c r="G888" s="408" t="s">
        <v>184</v>
      </c>
      <c r="H888" s="408">
        <v>83.528109999999998</v>
      </c>
      <c r="I888" s="408">
        <v>1</v>
      </c>
      <c r="J888" s="408">
        <v>83.528109999999998</v>
      </c>
      <c r="K888" s="408">
        <v>83.528109999999998</v>
      </c>
      <c r="L888" s="408">
        <v>1</v>
      </c>
      <c r="M888" s="408">
        <v>83.528109999999998</v>
      </c>
      <c r="N888" s="6" t="s">
        <v>1858</v>
      </c>
      <c r="O888" s="409">
        <v>45693</v>
      </c>
      <c r="P888" s="33" t="str">
        <f>HYPERLINK("https://my.zakupivli.pro/remote/dispatcher/state_purchase_view/57220856", "UA-2025-02-05-009779-a")</f>
        <v>UA-2025-02-05-009779-a</v>
      </c>
      <c r="Q888" s="408">
        <v>83.528109999999998</v>
      </c>
      <c r="R888" s="408">
        <v>1</v>
      </c>
      <c r="S888" s="408">
        <v>83.528109999999998</v>
      </c>
      <c r="T888" s="409">
        <v>45693</v>
      </c>
      <c r="U888" s="408"/>
      <c r="V888" s="408" t="s">
        <v>59</v>
      </c>
    </row>
    <row r="889" spans="1:22" ht="78" x14ac:dyDescent="0.3">
      <c r="A889" s="408">
        <v>883</v>
      </c>
      <c r="B889" s="408" t="s">
        <v>40</v>
      </c>
      <c r="C889" s="44" t="s">
        <v>2021</v>
      </c>
      <c r="D889" s="408"/>
      <c r="E889" s="408" t="s">
        <v>20</v>
      </c>
      <c r="F889" s="44" t="s">
        <v>1853</v>
      </c>
      <c r="G889" s="408" t="s">
        <v>184</v>
      </c>
      <c r="H889" s="408">
        <v>476.90512999999999</v>
      </c>
      <c r="I889" s="408">
        <v>1</v>
      </c>
      <c r="J889" s="408">
        <v>476.90512999999999</v>
      </c>
      <c r="K889" s="408">
        <v>476.90512999999999</v>
      </c>
      <c r="L889" s="408">
        <v>1</v>
      </c>
      <c r="M889" s="408">
        <v>476.90512999999999</v>
      </c>
      <c r="N889" s="6" t="s">
        <v>1859</v>
      </c>
      <c r="O889" s="409">
        <v>45693</v>
      </c>
      <c r="P889" s="33" t="str">
        <f>HYPERLINK("https://my.zakupivli.pro/remote/dispatcher/state_purchase_view/57220098", "UA-2025-02-05-009432-a")</f>
        <v>UA-2025-02-05-009432-a</v>
      </c>
      <c r="Q889" s="408">
        <v>476.90512999999999</v>
      </c>
      <c r="R889" s="408">
        <v>1</v>
      </c>
      <c r="S889" s="408">
        <v>476.90512999999999</v>
      </c>
      <c r="T889" s="409">
        <v>45693</v>
      </c>
      <c r="U889" s="408"/>
      <c r="V889" s="408" t="s">
        <v>59</v>
      </c>
    </row>
    <row r="890" spans="1:22" ht="62.4" x14ac:dyDescent="0.3">
      <c r="A890" s="408">
        <v>884</v>
      </c>
      <c r="B890" s="408" t="s">
        <v>21</v>
      </c>
      <c r="C890" s="456" t="s">
        <v>2146</v>
      </c>
      <c r="D890" s="450" t="s">
        <v>58</v>
      </c>
      <c r="E890" s="450" t="s">
        <v>75</v>
      </c>
      <c r="F890" s="456" t="s">
        <v>1854</v>
      </c>
      <c r="G890" s="408" t="s">
        <v>186</v>
      </c>
      <c r="H890" s="408"/>
      <c r="I890" s="408">
        <v>36</v>
      </c>
      <c r="J890" s="408">
        <v>733.33333000000005</v>
      </c>
      <c r="K890" s="408"/>
      <c r="L890" s="408">
        <v>36</v>
      </c>
      <c r="M890" s="408">
        <v>733.33333000000005</v>
      </c>
      <c r="N890" s="6" t="s">
        <v>1860</v>
      </c>
      <c r="O890" s="409">
        <v>45693</v>
      </c>
      <c r="P890" s="33" t="str">
        <f>HYPERLINK("https://my.zakupivli.pro/remote/dispatcher/state_purchase_view/57218765", "UA-2025-02-05-008804-a")</f>
        <v>UA-2025-02-05-008804-a</v>
      </c>
      <c r="Q890" s="408"/>
      <c r="R890" s="408">
        <v>36</v>
      </c>
      <c r="S890" s="408">
        <v>523.14535000000001</v>
      </c>
      <c r="T890" s="409">
        <v>45708</v>
      </c>
      <c r="U890" s="408"/>
      <c r="V890" s="408"/>
    </row>
    <row r="891" spans="1:22" ht="62.4" x14ac:dyDescent="0.3">
      <c r="A891" s="408">
        <v>885</v>
      </c>
      <c r="B891" s="408" t="s">
        <v>21</v>
      </c>
      <c r="C891" s="44" t="s">
        <v>1217</v>
      </c>
      <c r="D891" s="408" t="s">
        <v>58</v>
      </c>
      <c r="E891" s="408" t="s">
        <v>75</v>
      </c>
      <c r="F891" s="44" t="s">
        <v>2117</v>
      </c>
      <c r="G891" s="408" t="s">
        <v>185</v>
      </c>
      <c r="H891" s="408"/>
      <c r="I891" s="408">
        <v>357</v>
      </c>
      <c r="J891" s="408">
        <v>4154.7439999999997</v>
      </c>
      <c r="K891" s="408"/>
      <c r="L891" s="408">
        <v>357</v>
      </c>
      <c r="M891" s="408">
        <v>4154.7439999999997</v>
      </c>
      <c r="N891" s="6" t="s">
        <v>1861</v>
      </c>
      <c r="O891" s="409">
        <v>45693</v>
      </c>
      <c r="P891" s="33" t="str">
        <f>HYPERLINK("https://my.zakupivli.pro/remote/dispatcher/state_purchase_view/57218243", "UA-2025-02-05-008594-a")</f>
        <v>UA-2025-02-05-008594-a</v>
      </c>
      <c r="Q891" s="408"/>
      <c r="R891" s="408">
        <v>357</v>
      </c>
      <c r="S891" s="408">
        <v>3238.7710000000002</v>
      </c>
      <c r="T891" s="409">
        <v>45727</v>
      </c>
      <c r="U891" s="408"/>
      <c r="V891" s="408"/>
    </row>
    <row r="892" spans="1:22" ht="43.2" x14ac:dyDescent="0.3">
      <c r="A892" s="408">
        <v>886</v>
      </c>
      <c r="B892" s="408" t="s">
        <v>21</v>
      </c>
      <c r="C892" s="44" t="s">
        <v>2116</v>
      </c>
      <c r="D892" s="408" t="s">
        <v>58</v>
      </c>
      <c r="E892" s="408" t="s">
        <v>75</v>
      </c>
      <c r="F892" s="44" t="s">
        <v>1855</v>
      </c>
      <c r="G892" s="408" t="s">
        <v>186</v>
      </c>
      <c r="H892" s="408"/>
      <c r="I892" s="408">
        <v>15</v>
      </c>
      <c r="J892" s="408">
        <v>238.33332999999999</v>
      </c>
      <c r="K892" s="408"/>
      <c r="L892" s="408"/>
      <c r="M892" s="408"/>
      <c r="N892" s="6" t="s">
        <v>1862</v>
      </c>
      <c r="O892" s="409">
        <v>45693</v>
      </c>
      <c r="P892" s="33" t="str">
        <f>HYPERLINK("https://my.zakupivli.pro/remote/dispatcher/state_purchase_view/57204593", "UA-2025-02-05-002451-a")</f>
        <v>UA-2025-02-05-002451-a</v>
      </c>
      <c r="Q892" s="408"/>
      <c r="R892" s="408">
        <v>15</v>
      </c>
      <c r="S892" s="408">
        <v>214.17869999999999</v>
      </c>
      <c r="T892" s="409">
        <v>45712</v>
      </c>
      <c r="U892" s="408"/>
      <c r="V892" s="408"/>
    </row>
    <row r="893" spans="1:22" ht="43.2" x14ac:dyDescent="0.3">
      <c r="A893" s="410">
        <v>887</v>
      </c>
      <c r="B893" s="410" t="s">
        <v>21</v>
      </c>
      <c r="C893" s="456" t="s">
        <v>2115</v>
      </c>
      <c r="D893" s="450" t="s">
        <v>58</v>
      </c>
      <c r="E893" s="450" t="s">
        <v>75</v>
      </c>
      <c r="F893" s="482" t="s">
        <v>1863</v>
      </c>
      <c r="G893" s="410" t="s">
        <v>186</v>
      </c>
      <c r="H893" s="410"/>
      <c r="I893" s="410">
        <v>16</v>
      </c>
      <c r="J893" s="410">
        <v>1516.6666600000001</v>
      </c>
      <c r="K893" s="410"/>
      <c r="L893" s="410">
        <v>16</v>
      </c>
      <c r="M893" s="410">
        <v>1516.6666600000001</v>
      </c>
      <c r="N893" s="6" t="s">
        <v>1864</v>
      </c>
      <c r="O893" s="411">
        <v>45694</v>
      </c>
      <c r="P893" s="33" t="str">
        <f>HYPERLINK("https://my.zakupivli.pro/remote/dispatcher/state_purchase_view/57248238", "UA-2025-02-06-004155-a")</f>
        <v>UA-2025-02-06-004155-a</v>
      </c>
      <c r="Q893" s="450"/>
      <c r="R893" s="450">
        <v>16</v>
      </c>
      <c r="S893" s="450">
        <v>1264.9974999999999</v>
      </c>
      <c r="T893" s="444">
        <v>45713</v>
      </c>
      <c r="U893" s="410"/>
      <c r="V893" s="410"/>
    </row>
    <row r="894" spans="1:22" ht="78" x14ac:dyDescent="0.3">
      <c r="A894" s="410">
        <v>888</v>
      </c>
      <c r="B894" s="410" t="s">
        <v>21</v>
      </c>
      <c r="C894" s="44" t="s">
        <v>174</v>
      </c>
      <c r="D894" s="412" t="s">
        <v>58</v>
      </c>
      <c r="E894" s="410" t="s">
        <v>75</v>
      </c>
      <c r="F894" s="44" t="s">
        <v>2114</v>
      </c>
      <c r="G894" s="410" t="s">
        <v>186</v>
      </c>
      <c r="H894" s="410"/>
      <c r="I894" s="410">
        <v>17</v>
      </c>
      <c r="J894" s="119">
        <v>720</v>
      </c>
      <c r="K894" s="410"/>
      <c r="L894" s="412">
        <v>17</v>
      </c>
      <c r="M894" s="119">
        <v>720</v>
      </c>
      <c r="N894" s="6" t="s">
        <v>1865</v>
      </c>
      <c r="O894" s="411">
        <v>45695</v>
      </c>
      <c r="P894" s="33" t="str">
        <f>HYPERLINK("https://my.zakupivli.pro/remote/dispatcher/state_purchase_view/57301275", "UA-2025-02-07-010817-a")</f>
        <v>UA-2025-02-07-010817-a</v>
      </c>
      <c r="Q894" s="410"/>
      <c r="R894" s="410">
        <v>17</v>
      </c>
      <c r="S894" s="410">
        <v>580.73310000000004</v>
      </c>
      <c r="T894" s="411">
        <v>45715</v>
      </c>
      <c r="U894" s="410"/>
      <c r="V894" s="410"/>
    </row>
    <row r="895" spans="1:22" ht="93.6" x14ac:dyDescent="0.3">
      <c r="A895" s="410">
        <v>889</v>
      </c>
      <c r="B895" s="410" t="s">
        <v>40</v>
      </c>
      <c r="C895" s="44" t="s">
        <v>41</v>
      </c>
      <c r="D895" s="410"/>
      <c r="E895" s="410" t="s">
        <v>20</v>
      </c>
      <c r="F895" s="44" t="s">
        <v>2113</v>
      </c>
      <c r="G895" s="410" t="s">
        <v>184</v>
      </c>
      <c r="H895" s="410">
        <v>787.02700000000004</v>
      </c>
      <c r="I895" s="410">
        <v>1</v>
      </c>
      <c r="J895" s="412">
        <v>787.02700000000004</v>
      </c>
      <c r="K895" s="412">
        <v>787.02700000000004</v>
      </c>
      <c r="L895" s="412">
        <v>1</v>
      </c>
      <c r="M895" s="412">
        <v>787.02700000000004</v>
      </c>
      <c r="N895" s="6" t="s">
        <v>1866</v>
      </c>
      <c r="O895" s="413">
        <v>45695</v>
      </c>
      <c r="P895" s="33" t="str">
        <f>HYPERLINK("https://my.zakupivli.pro/remote/dispatcher/state_purchase_view/57295165", "UA-2025-02-07-007901-a")</f>
        <v>UA-2025-02-07-007901-a</v>
      </c>
      <c r="Q895" s="412">
        <v>787.02700000000004</v>
      </c>
      <c r="R895" s="412">
        <v>1</v>
      </c>
      <c r="S895" s="412">
        <v>787.02700000000004</v>
      </c>
      <c r="T895" s="413">
        <v>45695</v>
      </c>
      <c r="U895" s="410"/>
      <c r="V895" s="412" t="s">
        <v>59</v>
      </c>
    </row>
    <row r="896" spans="1:22" ht="62.4" x14ac:dyDescent="0.3">
      <c r="A896" s="410">
        <v>890</v>
      </c>
      <c r="B896" s="410" t="s">
        <v>40</v>
      </c>
      <c r="C896" s="456" t="s">
        <v>73</v>
      </c>
      <c r="D896" s="450"/>
      <c r="E896" s="450" t="s">
        <v>75</v>
      </c>
      <c r="F896" s="456" t="s">
        <v>2112</v>
      </c>
      <c r="G896" s="410" t="s">
        <v>184</v>
      </c>
      <c r="H896" s="410">
        <v>387.74173999999999</v>
      </c>
      <c r="I896" s="410">
        <v>1</v>
      </c>
      <c r="J896" s="412">
        <v>387.74173999999999</v>
      </c>
      <c r="K896" s="412">
        <v>387.74173999999999</v>
      </c>
      <c r="L896" s="412">
        <v>1</v>
      </c>
      <c r="M896" s="412">
        <v>387.74173999999999</v>
      </c>
      <c r="N896" s="6" t="s">
        <v>1867</v>
      </c>
      <c r="O896" s="413">
        <v>45695</v>
      </c>
      <c r="P896" s="33" t="str">
        <f>HYPERLINK("https://my.zakupivli.pro/remote/dispatcher/state_purchase_view/57279883", "UA-2025-02-07-001208-a")</f>
        <v>UA-2025-02-07-001208-a</v>
      </c>
      <c r="Q896" s="412">
        <v>387.74173999999999</v>
      </c>
      <c r="R896" s="412">
        <v>1</v>
      </c>
      <c r="S896" s="412">
        <v>387.74173999999999</v>
      </c>
      <c r="T896" s="413">
        <v>45695</v>
      </c>
      <c r="U896" s="410"/>
      <c r="V896" s="412" t="s">
        <v>59</v>
      </c>
    </row>
    <row r="897" spans="1:22" ht="62.4" x14ac:dyDescent="0.3">
      <c r="A897" s="414">
        <v>891</v>
      </c>
      <c r="B897" s="414" t="s">
        <v>40</v>
      </c>
      <c r="C897" s="44" t="s">
        <v>2111</v>
      </c>
      <c r="D897" s="414"/>
      <c r="E897" s="414" t="s">
        <v>75</v>
      </c>
      <c r="F897" s="44" t="s">
        <v>1868</v>
      </c>
      <c r="G897" s="414" t="s">
        <v>184</v>
      </c>
      <c r="H897" s="414">
        <v>243.83950999999999</v>
      </c>
      <c r="I897" s="414">
        <v>1</v>
      </c>
      <c r="J897" s="414">
        <v>243.83950999999999</v>
      </c>
      <c r="K897" s="414">
        <v>243.83950999999999</v>
      </c>
      <c r="L897" s="414">
        <v>1</v>
      </c>
      <c r="M897" s="414">
        <v>243.83950999999999</v>
      </c>
      <c r="N897" s="6" t="s">
        <v>1869</v>
      </c>
      <c r="O897" s="415">
        <v>45698</v>
      </c>
      <c r="P897" s="33" t="str">
        <f>HYPERLINK("https://my.zakupivli.pro/remote/dispatcher/state_purchase_view/57327334", "UA-2025-02-10-005542-a")</f>
        <v>UA-2025-02-10-005542-a</v>
      </c>
      <c r="Q897" s="414">
        <v>243.83950999999999</v>
      </c>
      <c r="R897" s="414">
        <v>1</v>
      </c>
      <c r="S897" s="414">
        <v>243.83950999999999</v>
      </c>
      <c r="T897" s="415">
        <v>45691</v>
      </c>
      <c r="U897" s="414"/>
      <c r="V897" s="414" t="s">
        <v>59</v>
      </c>
    </row>
    <row r="898" spans="1:22" ht="62.4" x14ac:dyDescent="0.3">
      <c r="A898" s="416">
        <v>892</v>
      </c>
      <c r="B898" s="416" t="s">
        <v>21</v>
      </c>
      <c r="C898" s="44" t="s">
        <v>2110</v>
      </c>
      <c r="D898" s="416" t="s">
        <v>58</v>
      </c>
      <c r="E898" s="416" t="s">
        <v>75</v>
      </c>
      <c r="F898" s="44" t="s">
        <v>1870</v>
      </c>
      <c r="G898" s="416" t="s">
        <v>185</v>
      </c>
      <c r="H898" s="416"/>
      <c r="I898" s="416">
        <v>121</v>
      </c>
      <c r="J898" s="119">
        <v>2684.5</v>
      </c>
      <c r="K898" s="416"/>
      <c r="L898" s="416">
        <v>121</v>
      </c>
      <c r="M898" s="119">
        <v>2684.5</v>
      </c>
      <c r="N898" s="6" t="s">
        <v>1874</v>
      </c>
      <c r="O898" s="417">
        <v>45699</v>
      </c>
      <c r="P898" s="33" t="str">
        <f>HYPERLINK("https://my.zakupivli.pro/remote/dispatcher/state_purchase_view/57385934", "UA-2025-02-11-014813-a")</f>
        <v>UA-2025-02-11-014813-a</v>
      </c>
      <c r="Q898" s="416"/>
      <c r="R898" s="416">
        <v>121</v>
      </c>
      <c r="S898" s="416">
        <v>2361.3530000000001</v>
      </c>
      <c r="T898" s="417">
        <v>45727</v>
      </c>
      <c r="U898" s="416"/>
      <c r="V898" s="416"/>
    </row>
    <row r="899" spans="1:22" ht="62.4" x14ac:dyDescent="0.3">
      <c r="A899" s="416">
        <v>893</v>
      </c>
      <c r="B899" s="416" t="s">
        <v>21</v>
      </c>
      <c r="C899" s="44" t="s">
        <v>405</v>
      </c>
      <c r="D899" s="416" t="s">
        <v>58</v>
      </c>
      <c r="E899" s="416" t="s">
        <v>75</v>
      </c>
      <c r="F899" s="44" t="s">
        <v>2109</v>
      </c>
      <c r="G899" s="416" t="s">
        <v>186</v>
      </c>
      <c r="H899" s="416"/>
      <c r="I899" s="416">
        <v>23</v>
      </c>
      <c r="J899" s="416">
        <v>2904.5833299999999</v>
      </c>
      <c r="K899" s="416"/>
      <c r="L899" s="416">
        <v>23</v>
      </c>
      <c r="M899" s="416">
        <v>2904.5833299999999</v>
      </c>
      <c r="N899" s="6" t="s">
        <v>1875</v>
      </c>
      <c r="O899" s="417">
        <v>45699</v>
      </c>
      <c r="P899" s="33" t="str">
        <f>HYPERLINK("https://my.zakupivli.pro/remote/dispatcher/state_purchase_view/57385694", "UA-2025-02-11-014703-a")</f>
        <v>UA-2025-02-11-014703-a</v>
      </c>
      <c r="Q899" s="416"/>
      <c r="R899" s="416">
        <v>23</v>
      </c>
      <c r="S899" s="416">
        <v>2737.4838</v>
      </c>
      <c r="T899" s="417">
        <v>45733</v>
      </c>
      <c r="U899" s="416"/>
      <c r="V899" s="416"/>
    </row>
    <row r="900" spans="1:22" ht="62.4" x14ac:dyDescent="0.3">
      <c r="A900" s="416">
        <v>894</v>
      </c>
      <c r="B900" s="416" t="s">
        <v>21</v>
      </c>
      <c r="C900" s="456" t="s">
        <v>2037</v>
      </c>
      <c r="D900" s="450" t="s">
        <v>58</v>
      </c>
      <c r="E900" s="450" t="s">
        <v>75</v>
      </c>
      <c r="F900" s="456" t="s">
        <v>1871</v>
      </c>
      <c r="G900" s="416" t="s">
        <v>186</v>
      </c>
      <c r="H900" s="416"/>
      <c r="I900" s="416">
        <v>18</v>
      </c>
      <c r="J900" s="416">
        <v>2034.8084100000001</v>
      </c>
      <c r="K900" s="416"/>
      <c r="L900" s="416">
        <v>18</v>
      </c>
      <c r="M900" s="416">
        <v>2034.8084100000001</v>
      </c>
      <c r="N900" s="6" t="s">
        <v>1876</v>
      </c>
      <c r="O900" s="417">
        <v>45699</v>
      </c>
      <c r="P900" s="33" t="str">
        <f>HYPERLINK("https://my.zakupivli.pro/remote/dispatcher/state_purchase_view/57385694", "UA-2025-02-11-014703-a")</f>
        <v>UA-2025-02-11-014703-a</v>
      </c>
      <c r="Q900" s="416"/>
      <c r="R900" s="416">
        <v>18</v>
      </c>
      <c r="S900" s="416">
        <v>1745.1990000000001</v>
      </c>
      <c r="T900" s="417">
        <v>45727</v>
      </c>
      <c r="U900" s="416"/>
      <c r="V900" s="416"/>
    </row>
    <row r="901" spans="1:22" ht="62.4" x14ac:dyDescent="0.3">
      <c r="A901" s="416">
        <v>895</v>
      </c>
      <c r="B901" s="416" t="s">
        <v>21</v>
      </c>
      <c r="C901" s="44" t="s">
        <v>2037</v>
      </c>
      <c r="D901" s="416" t="s">
        <v>58</v>
      </c>
      <c r="E901" s="416" t="s">
        <v>75</v>
      </c>
      <c r="F901" s="44" t="s">
        <v>1872</v>
      </c>
      <c r="G901" s="416" t="s">
        <v>186</v>
      </c>
      <c r="H901" s="447">
        <v>1791.6666600000001</v>
      </c>
      <c r="I901" s="416">
        <v>1</v>
      </c>
      <c r="J901" s="416">
        <v>1791.6666600000001</v>
      </c>
      <c r="K901" s="447">
        <v>1791.6666600000001</v>
      </c>
      <c r="L901" s="416">
        <v>1</v>
      </c>
      <c r="M901" s="416">
        <v>1791.6666600000001</v>
      </c>
      <c r="N901" s="6" t="s">
        <v>1877</v>
      </c>
      <c r="O901" s="417">
        <v>45699</v>
      </c>
      <c r="P901" s="33" t="str">
        <f>HYPERLINK("https://my.zakupivli.pro/remote/dispatcher/state_purchase_view/57385694", "UA-2025-02-11-014703-a")</f>
        <v>UA-2025-02-11-014703-a</v>
      </c>
      <c r="Q901" s="416">
        <v>1579.16</v>
      </c>
      <c r="R901" s="416">
        <v>1</v>
      </c>
      <c r="S901" s="447">
        <v>1579.16</v>
      </c>
      <c r="T901" s="417">
        <v>45733</v>
      </c>
      <c r="U901" s="416"/>
      <c r="V901" s="416"/>
    </row>
    <row r="902" spans="1:22" ht="62.4" x14ac:dyDescent="0.3">
      <c r="A902" s="416">
        <v>896</v>
      </c>
      <c r="B902" s="416" t="s">
        <v>21</v>
      </c>
      <c r="C902" s="44" t="s">
        <v>405</v>
      </c>
      <c r="D902" s="416" t="s">
        <v>58</v>
      </c>
      <c r="E902" s="416" t="s">
        <v>75</v>
      </c>
      <c r="F902" s="44" t="s">
        <v>2108</v>
      </c>
      <c r="G902" s="416" t="s">
        <v>186</v>
      </c>
      <c r="H902" s="416"/>
      <c r="I902" s="416">
        <v>4</v>
      </c>
      <c r="J902" s="119">
        <v>6268.7</v>
      </c>
      <c r="K902" s="416"/>
      <c r="L902" s="416">
        <v>4</v>
      </c>
      <c r="M902" s="119">
        <v>6268.7</v>
      </c>
      <c r="N902" s="6" t="s">
        <v>1878</v>
      </c>
      <c r="O902" s="417">
        <v>45699</v>
      </c>
      <c r="P902" s="33" t="str">
        <f>HYPERLINK("https://my.zakupivli.pro/remote/dispatcher/state_purchase_view/57385694", "UA-2025-02-11-014703-a")</f>
        <v>UA-2025-02-11-014703-a</v>
      </c>
      <c r="Q902" s="416"/>
      <c r="R902" s="416">
        <v>4</v>
      </c>
      <c r="S902" s="119">
        <v>6260</v>
      </c>
      <c r="T902" s="417">
        <v>45727</v>
      </c>
      <c r="U902" s="416"/>
      <c r="V902" s="416"/>
    </row>
    <row r="903" spans="1:22" ht="46.8" x14ac:dyDescent="0.3">
      <c r="A903" s="416">
        <v>897</v>
      </c>
      <c r="B903" s="416" t="s">
        <v>21</v>
      </c>
      <c r="C903" s="456" t="s">
        <v>1117</v>
      </c>
      <c r="D903" s="450" t="s">
        <v>58</v>
      </c>
      <c r="E903" s="450" t="s">
        <v>75</v>
      </c>
      <c r="F903" s="456" t="s">
        <v>2107</v>
      </c>
      <c r="G903" s="416" t="s">
        <v>186</v>
      </c>
      <c r="H903" s="416"/>
      <c r="I903" s="416">
        <v>10</v>
      </c>
      <c r="J903" s="119">
        <v>218.75</v>
      </c>
      <c r="K903" s="416"/>
      <c r="L903" s="416">
        <v>10</v>
      </c>
      <c r="M903" s="119">
        <v>218.75</v>
      </c>
      <c r="N903" s="6" t="s">
        <v>1879</v>
      </c>
      <c r="O903" s="417">
        <v>45699</v>
      </c>
      <c r="P903" s="33" t="str">
        <f>HYPERLINK("https://my.zakupivli.pro/remote/dispatcher/state_purchase_view/57380194", "UA-2025-02-11-012151-a")</f>
        <v>UA-2025-02-11-012151-a</v>
      </c>
      <c r="Q903" s="416"/>
      <c r="R903" s="416"/>
      <c r="S903" s="416"/>
      <c r="T903" s="417"/>
      <c r="U903" s="416" t="s">
        <v>1820</v>
      </c>
      <c r="V903" s="416"/>
    </row>
    <row r="904" spans="1:22" ht="62.4" x14ac:dyDescent="0.3">
      <c r="A904" s="416">
        <v>898</v>
      </c>
      <c r="B904" s="416" t="s">
        <v>21</v>
      </c>
      <c r="C904" s="44" t="s">
        <v>2041</v>
      </c>
      <c r="D904" s="416"/>
      <c r="E904" s="416" t="s">
        <v>20</v>
      </c>
      <c r="F904" s="44" t="s">
        <v>1873</v>
      </c>
      <c r="G904" s="416" t="s">
        <v>185</v>
      </c>
      <c r="H904" s="119">
        <v>47.5</v>
      </c>
      <c r="I904" s="416">
        <v>1</v>
      </c>
      <c r="J904" s="119">
        <v>47.5</v>
      </c>
      <c r="K904" s="119">
        <v>47.5</v>
      </c>
      <c r="L904" s="416">
        <v>1</v>
      </c>
      <c r="M904" s="119">
        <v>47.5</v>
      </c>
      <c r="N904" s="6" t="s">
        <v>1880</v>
      </c>
      <c r="O904" s="417">
        <v>45700</v>
      </c>
      <c r="P904" s="33" t="str">
        <f>HYPERLINK("https://my.zakupivli.pro/remote/dispatcher/state_purchase_view/57407976", "UA-2025-02-12-008425-a")</f>
        <v>UA-2025-02-12-008425-a</v>
      </c>
      <c r="Q904" s="119">
        <v>47.5</v>
      </c>
      <c r="R904" s="416">
        <v>1</v>
      </c>
      <c r="S904" s="119">
        <v>47.5</v>
      </c>
      <c r="T904" s="417">
        <v>45700</v>
      </c>
      <c r="U904" s="416"/>
      <c r="V904" s="416" t="s">
        <v>59</v>
      </c>
    </row>
    <row r="905" spans="1:22" ht="62.4" x14ac:dyDescent="0.3">
      <c r="A905" s="416">
        <v>899</v>
      </c>
      <c r="B905" s="416" t="s">
        <v>21</v>
      </c>
      <c r="C905" s="44" t="s">
        <v>2106</v>
      </c>
      <c r="D905" s="416"/>
      <c r="E905" s="416" t="s">
        <v>75</v>
      </c>
      <c r="F905" s="44" t="s">
        <v>1881</v>
      </c>
      <c r="G905" s="416" t="s">
        <v>185</v>
      </c>
      <c r="H905" s="416"/>
      <c r="I905" s="416">
        <v>600</v>
      </c>
      <c r="J905" s="119">
        <v>82.38</v>
      </c>
      <c r="K905" s="416"/>
      <c r="L905" s="419">
        <v>600</v>
      </c>
      <c r="M905" s="119">
        <v>82.38</v>
      </c>
      <c r="N905" s="6" t="s">
        <v>1884</v>
      </c>
      <c r="O905" s="417">
        <v>45701</v>
      </c>
      <c r="P905" s="33" t="str">
        <f>HYPERLINK("https://my.zakupivli.pro/remote/dispatcher/state_purchase_view/57447516", "UA-2025-02-13-010243-a")</f>
        <v>UA-2025-02-13-010243-a</v>
      </c>
      <c r="Q905" s="416"/>
      <c r="R905" s="419">
        <v>600</v>
      </c>
      <c r="S905" s="119">
        <v>82.38</v>
      </c>
      <c r="T905" s="418">
        <v>45729</v>
      </c>
      <c r="U905" s="416"/>
      <c r="V905" s="419" t="s">
        <v>59</v>
      </c>
    </row>
    <row r="906" spans="1:22" ht="62.4" x14ac:dyDescent="0.3">
      <c r="A906" s="416">
        <v>900</v>
      </c>
      <c r="B906" s="416" t="s">
        <v>21</v>
      </c>
      <c r="C906" s="456" t="s">
        <v>1883</v>
      </c>
      <c r="D906" s="450" t="s">
        <v>58</v>
      </c>
      <c r="E906" s="450" t="s">
        <v>75</v>
      </c>
      <c r="F906" s="456" t="s">
        <v>2105</v>
      </c>
      <c r="G906" s="416" t="s">
        <v>186</v>
      </c>
      <c r="H906" s="416"/>
      <c r="I906" s="416">
        <v>23</v>
      </c>
      <c r="J906" s="416">
        <v>1258.3333299999999</v>
      </c>
      <c r="K906" s="416"/>
      <c r="L906" s="419">
        <v>23</v>
      </c>
      <c r="M906" s="419">
        <v>1258.3333299999999</v>
      </c>
      <c r="N906" s="6" t="s">
        <v>1885</v>
      </c>
      <c r="O906" s="421">
        <v>45701</v>
      </c>
      <c r="P906" s="33" t="str">
        <f>HYPERLINK("https://my.zakupivli.pro/remote/dispatcher/state_purchase_view/57446387", "UA-2025-02-13-009809-a")</f>
        <v>UA-2025-02-13-009809-a</v>
      </c>
      <c r="Q906" s="416"/>
      <c r="R906" s="416">
        <v>23</v>
      </c>
      <c r="S906" s="416">
        <v>1133.4929</v>
      </c>
      <c r="T906" s="417">
        <v>45715</v>
      </c>
      <c r="U906" s="416"/>
      <c r="V906" s="416"/>
    </row>
    <row r="907" spans="1:22" ht="46.8" x14ac:dyDescent="0.3">
      <c r="A907" s="416">
        <v>901</v>
      </c>
      <c r="B907" s="416" t="s">
        <v>21</v>
      </c>
      <c r="C907" s="44" t="s">
        <v>1068</v>
      </c>
      <c r="D907" s="419" t="s">
        <v>58</v>
      </c>
      <c r="E907" s="416" t="s">
        <v>75</v>
      </c>
      <c r="F907" s="44" t="s">
        <v>2104</v>
      </c>
      <c r="G907" s="416" t="s">
        <v>185</v>
      </c>
      <c r="H907" s="416"/>
      <c r="I907" s="416">
        <v>762</v>
      </c>
      <c r="J907" s="416">
        <v>464.81247000000002</v>
      </c>
      <c r="K907" s="416"/>
      <c r="L907" s="419">
        <v>762</v>
      </c>
      <c r="M907" s="419">
        <v>464.81247000000002</v>
      </c>
      <c r="N907" s="6" t="s">
        <v>1886</v>
      </c>
      <c r="O907" s="421">
        <v>45701</v>
      </c>
      <c r="P907" s="33" t="str">
        <f>HYPERLINK("https://my.zakupivli.pro/remote/dispatcher/state_purchase_view/57445600", "UA-2025-02-13-009405-a")</f>
        <v>UA-2025-02-13-009405-a</v>
      </c>
      <c r="Q907" s="416"/>
      <c r="R907" s="416">
        <v>762</v>
      </c>
      <c r="S907" s="416">
        <v>459.81484999999998</v>
      </c>
      <c r="T907" s="417">
        <v>45716</v>
      </c>
      <c r="U907" s="416"/>
      <c r="V907" s="416"/>
    </row>
    <row r="908" spans="1:22" ht="62.4" x14ac:dyDescent="0.3">
      <c r="A908" s="416">
        <v>902</v>
      </c>
      <c r="B908" s="416" t="s">
        <v>40</v>
      </c>
      <c r="C908" s="44" t="s">
        <v>884</v>
      </c>
      <c r="D908" s="416"/>
      <c r="E908" s="416" t="s">
        <v>20</v>
      </c>
      <c r="F908" s="44" t="s">
        <v>2103</v>
      </c>
      <c r="G908" s="416" t="s">
        <v>184</v>
      </c>
      <c r="H908" s="416">
        <v>373.69754999999998</v>
      </c>
      <c r="I908" s="416">
        <v>1</v>
      </c>
      <c r="J908" s="419">
        <v>373.69754999999998</v>
      </c>
      <c r="K908" s="419">
        <v>373.69754999999998</v>
      </c>
      <c r="L908" s="419">
        <v>1</v>
      </c>
      <c r="M908" s="419">
        <v>373.69754999999998</v>
      </c>
      <c r="N908" s="6" t="s">
        <v>1887</v>
      </c>
      <c r="O908" s="421">
        <v>45701</v>
      </c>
      <c r="P908" s="33" t="str">
        <f>HYPERLINK("https://my.zakupivli.pro/remote/dispatcher/state_purchase_view/57443185", "UA-2025-02-13-008334-a")</f>
        <v>UA-2025-02-13-008334-a</v>
      </c>
      <c r="Q908" s="419">
        <v>373.69754999999998</v>
      </c>
      <c r="R908" s="419">
        <v>1</v>
      </c>
      <c r="S908" s="419">
        <v>373.69754999999998</v>
      </c>
      <c r="T908" s="421">
        <v>45701</v>
      </c>
      <c r="U908" s="416"/>
      <c r="V908" s="419" t="s">
        <v>59</v>
      </c>
    </row>
    <row r="909" spans="1:22" ht="62.4" x14ac:dyDescent="0.3">
      <c r="A909" s="416">
        <v>903</v>
      </c>
      <c r="B909" s="416" t="s">
        <v>40</v>
      </c>
      <c r="C909" s="456" t="s">
        <v>2038</v>
      </c>
      <c r="D909" s="450"/>
      <c r="E909" s="450" t="s">
        <v>20</v>
      </c>
      <c r="F909" s="456" t="s">
        <v>1882</v>
      </c>
      <c r="G909" s="416" t="s">
        <v>184</v>
      </c>
      <c r="H909" s="416">
        <v>91.886300000000006</v>
      </c>
      <c r="I909" s="416">
        <v>1</v>
      </c>
      <c r="J909" s="419">
        <v>91.886300000000006</v>
      </c>
      <c r="K909" s="419">
        <v>91.886300000000006</v>
      </c>
      <c r="L909" s="419">
        <v>1</v>
      </c>
      <c r="M909" s="419">
        <v>91.886300000000006</v>
      </c>
      <c r="N909" s="6" t="s">
        <v>1888</v>
      </c>
      <c r="O909" s="421">
        <v>45701</v>
      </c>
      <c r="P909" s="33" t="str">
        <f>HYPERLINK("https://my.zakupivli.pro/remote/dispatcher/state_purchase_view/57441860", "UA-2025-02-13-007747-a")</f>
        <v>UA-2025-02-13-007747-a</v>
      </c>
      <c r="Q909" s="419">
        <v>91.886300000000006</v>
      </c>
      <c r="R909" s="419">
        <v>1</v>
      </c>
      <c r="S909" s="419">
        <v>91.886300000000006</v>
      </c>
      <c r="T909" s="421">
        <v>45701</v>
      </c>
      <c r="U909" s="416"/>
      <c r="V909" s="419" t="s">
        <v>59</v>
      </c>
    </row>
    <row r="910" spans="1:22" ht="62.4" x14ac:dyDescent="0.3">
      <c r="A910" s="416">
        <v>904</v>
      </c>
      <c r="B910" s="416" t="s">
        <v>40</v>
      </c>
      <c r="C910" s="44" t="s">
        <v>884</v>
      </c>
      <c r="D910" s="416"/>
      <c r="E910" s="416" t="s">
        <v>20</v>
      </c>
      <c r="F910" s="44" t="s">
        <v>2102</v>
      </c>
      <c r="G910" s="416" t="s">
        <v>184</v>
      </c>
      <c r="H910" s="416">
        <v>82.772499999999994</v>
      </c>
      <c r="I910" s="416">
        <v>1</v>
      </c>
      <c r="J910" s="419">
        <v>82.772499999999994</v>
      </c>
      <c r="K910" s="419">
        <v>82.772499999999994</v>
      </c>
      <c r="L910" s="419">
        <v>1</v>
      </c>
      <c r="M910" s="419">
        <v>82.772499999999994</v>
      </c>
      <c r="N910" s="6" t="s">
        <v>1889</v>
      </c>
      <c r="O910" s="421">
        <v>45701</v>
      </c>
      <c r="P910" s="33" t="str">
        <f>HYPERLINK("https://my.zakupivli.pro/remote/dispatcher/state_purchase_view/57435375", "UA-2025-02-13-004874-a")</f>
        <v>UA-2025-02-13-004874-a</v>
      </c>
      <c r="Q910" s="419">
        <v>82.772499999999994</v>
      </c>
      <c r="R910" s="419">
        <v>1</v>
      </c>
      <c r="S910" s="419">
        <v>82.772499999999994</v>
      </c>
      <c r="T910" s="421">
        <v>45701</v>
      </c>
      <c r="U910" s="416"/>
      <c r="V910" s="419" t="s">
        <v>59</v>
      </c>
    </row>
    <row r="911" spans="1:22" ht="62.4" x14ac:dyDescent="0.3">
      <c r="A911" s="419">
        <v>905</v>
      </c>
      <c r="B911" s="420" t="s">
        <v>40</v>
      </c>
      <c r="C911" s="44" t="s">
        <v>73</v>
      </c>
      <c r="D911" s="419"/>
      <c r="E911" s="419" t="s">
        <v>75</v>
      </c>
      <c r="F911" s="44" t="s">
        <v>2101</v>
      </c>
      <c r="G911" s="419" t="s">
        <v>184</v>
      </c>
      <c r="H911" s="419">
        <v>273.72771999999998</v>
      </c>
      <c r="I911" s="419">
        <v>1</v>
      </c>
      <c r="J911" s="420">
        <v>273.72771999999998</v>
      </c>
      <c r="K911" s="420">
        <v>273.72771999999998</v>
      </c>
      <c r="L911" s="420">
        <v>1</v>
      </c>
      <c r="M911" s="420">
        <v>273.72771999999998</v>
      </c>
      <c r="N911" s="6" t="s">
        <v>1890</v>
      </c>
      <c r="O911" s="421">
        <v>45701</v>
      </c>
      <c r="P911" s="122" t="str">
        <f>HYPERLINK("https://my.zakupivli.pro/remote/dispatcher/state_purchase_view/57453868", "UA-2025-02-13-013204-a")</f>
        <v>UA-2025-02-13-013204-a</v>
      </c>
      <c r="Q911" s="420">
        <v>273.72771999999998</v>
      </c>
      <c r="R911" s="420">
        <v>1</v>
      </c>
      <c r="S911" s="420">
        <v>273.72771999999998</v>
      </c>
      <c r="T911" s="421">
        <v>45687</v>
      </c>
      <c r="U911" s="419"/>
      <c r="V911" s="420" t="s">
        <v>59</v>
      </c>
    </row>
    <row r="912" spans="1:22" ht="46.8" x14ac:dyDescent="0.3">
      <c r="A912" s="419">
        <v>906</v>
      </c>
      <c r="B912" s="419" t="s">
        <v>21</v>
      </c>
      <c r="C912" s="44" t="s">
        <v>733</v>
      </c>
      <c r="D912" s="419"/>
      <c r="E912" s="422" t="s">
        <v>75</v>
      </c>
      <c r="F912" s="44" t="s">
        <v>2100</v>
      </c>
      <c r="G912" s="419" t="s">
        <v>186</v>
      </c>
      <c r="H912" s="419"/>
      <c r="I912" s="419">
        <v>41</v>
      </c>
      <c r="J912" s="419">
        <v>541.66665999999998</v>
      </c>
      <c r="K912" s="419"/>
      <c r="L912" s="422">
        <v>41</v>
      </c>
      <c r="M912" s="422">
        <v>541.66665999999998</v>
      </c>
      <c r="N912" s="6" t="s">
        <v>1894</v>
      </c>
      <c r="O912" s="418">
        <v>45702</v>
      </c>
      <c r="P912" s="33" t="str">
        <f>HYPERLINK("https://my.zakupivli.pro/remote/dispatcher/state_purchase_view/57483469", "UA-2025-02-14-010906-a")</f>
        <v>UA-2025-02-14-010906-a</v>
      </c>
      <c r="Q912" s="419"/>
      <c r="R912" s="419">
        <v>41</v>
      </c>
      <c r="S912" s="419">
        <v>323.62799999999999</v>
      </c>
      <c r="T912" s="418">
        <v>45733</v>
      </c>
      <c r="U912" s="419"/>
      <c r="V912" s="419"/>
    </row>
    <row r="913" spans="1:22" ht="62.4" x14ac:dyDescent="0.3">
      <c r="A913" s="419">
        <v>907</v>
      </c>
      <c r="B913" s="422" t="s">
        <v>40</v>
      </c>
      <c r="C913" s="456" t="s">
        <v>2099</v>
      </c>
      <c r="D913" s="450"/>
      <c r="E913" s="450" t="s">
        <v>75</v>
      </c>
      <c r="F913" s="456" t="s">
        <v>1891</v>
      </c>
      <c r="G913" s="419" t="s">
        <v>184</v>
      </c>
      <c r="H913" s="419">
        <v>640.28858000000002</v>
      </c>
      <c r="I913" s="419">
        <v>1</v>
      </c>
      <c r="J913" s="422">
        <v>640.28858000000002</v>
      </c>
      <c r="K913" s="422">
        <v>640.28858000000002</v>
      </c>
      <c r="L913" s="422">
        <v>1</v>
      </c>
      <c r="M913" s="422">
        <v>640.28858000000002</v>
      </c>
      <c r="N913" s="6" t="s">
        <v>1895</v>
      </c>
      <c r="O913" s="423">
        <v>45702</v>
      </c>
      <c r="P913" s="33" t="str">
        <f>HYPERLINK("https://my.zakupivli.pro/remote/dispatcher/state_purchase_view/57480226", "UA-2025-02-14-009461-a")</f>
        <v>UA-2025-02-14-009461-a</v>
      </c>
      <c r="Q913" s="422">
        <v>640.28858000000002</v>
      </c>
      <c r="R913" s="422">
        <v>1</v>
      </c>
      <c r="S913" s="422">
        <v>640.28858000000002</v>
      </c>
      <c r="T913" s="423">
        <v>45702</v>
      </c>
      <c r="U913" s="419"/>
      <c r="V913" s="422" t="s">
        <v>59</v>
      </c>
    </row>
    <row r="914" spans="1:22" ht="62.4" x14ac:dyDescent="0.3">
      <c r="A914" s="419">
        <v>908</v>
      </c>
      <c r="B914" s="422" t="s">
        <v>40</v>
      </c>
      <c r="C914" s="44" t="s">
        <v>541</v>
      </c>
      <c r="D914" s="419"/>
      <c r="E914" s="422" t="s">
        <v>75</v>
      </c>
      <c r="F914" s="44" t="s">
        <v>2061</v>
      </c>
      <c r="G914" s="419" t="s">
        <v>184</v>
      </c>
      <c r="H914" s="419">
        <v>603.43341999999996</v>
      </c>
      <c r="I914" s="419">
        <v>1</v>
      </c>
      <c r="J914" s="422">
        <v>603.43341999999996</v>
      </c>
      <c r="K914" s="422">
        <v>603.43341999999996</v>
      </c>
      <c r="L914" s="422">
        <v>1</v>
      </c>
      <c r="M914" s="422">
        <v>603.43341999999996</v>
      </c>
      <c r="N914" s="6" t="s">
        <v>1896</v>
      </c>
      <c r="O914" s="423">
        <v>45702</v>
      </c>
      <c r="P914" s="33" t="str">
        <f>HYPERLINK("https://my.zakupivli.pro/remote/dispatcher/state_purchase_view/57478572", "UA-2025-02-14-008779-a")</f>
        <v>UA-2025-02-14-008779-a</v>
      </c>
      <c r="Q914" s="422">
        <v>603.43341999999996</v>
      </c>
      <c r="R914" s="422">
        <v>1</v>
      </c>
      <c r="S914" s="422">
        <v>603.43341999999996</v>
      </c>
      <c r="T914" s="423">
        <v>45702</v>
      </c>
      <c r="U914" s="419"/>
      <c r="V914" s="422" t="s">
        <v>59</v>
      </c>
    </row>
    <row r="915" spans="1:22" ht="62.4" x14ac:dyDescent="0.3">
      <c r="A915" s="419">
        <v>909</v>
      </c>
      <c r="B915" s="422" t="s">
        <v>40</v>
      </c>
      <c r="C915" s="44" t="s">
        <v>884</v>
      </c>
      <c r="D915" s="419"/>
      <c r="E915" s="419" t="s">
        <v>20</v>
      </c>
      <c r="F915" s="44" t="s">
        <v>2090</v>
      </c>
      <c r="G915" s="419" t="s">
        <v>184</v>
      </c>
      <c r="H915" s="419">
        <v>77.498519999999999</v>
      </c>
      <c r="I915" s="419">
        <v>1</v>
      </c>
      <c r="J915" s="422">
        <v>77.498519999999999</v>
      </c>
      <c r="K915" s="422">
        <v>77.498519999999999</v>
      </c>
      <c r="L915" s="422">
        <v>1</v>
      </c>
      <c r="M915" s="422">
        <v>77.498519999999999</v>
      </c>
      <c r="N915" s="6" t="s">
        <v>1897</v>
      </c>
      <c r="O915" s="423">
        <v>45702</v>
      </c>
      <c r="P915" s="33" t="str">
        <f>HYPERLINK("https://my.zakupivli.pro/remote/dispatcher/state_purchase_view/57476914", "UA-2025-02-14-008026-a")</f>
        <v>UA-2025-02-14-008026-a</v>
      </c>
      <c r="Q915" s="422">
        <v>77.498519999999999</v>
      </c>
      <c r="R915" s="422">
        <v>1</v>
      </c>
      <c r="S915" s="422">
        <v>77.498519999999999</v>
      </c>
      <c r="T915" s="423">
        <v>45702</v>
      </c>
      <c r="U915" s="419"/>
      <c r="V915" s="422" t="s">
        <v>59</v>
      </c>
    </row>
    <row r="916" spans="1:22" ht="62.4" x14ac:dyDescent="0.3">
      <c r="A916" s="422">
        <v>910</v>
      </c>
      <c r="B916" s="422" t="s">
        <v>21</v>
      </c>
      <c r="C916" s="44" t="s">
        <v>2089</v>
      </c>
      <c r="D916" s="422"/>
      <c r="E916" s="422" t="s">
        <v>75</v>
      </c>
      <c r="F916" s="44" t="s">
        <v>1892</v>
      </c>
      <c r="G916" s="422" t="s">
        <v>1158</v>
      </c>
      <c r="H916" s="422"/>
      <c r="I916" s="422">
        <v>143</v>
      </c>
      <c r="J916" s="422">
        <v>48.762999999999998</v>
      </c>
      <c r="K916" s="422"/>
      <c r="L916" s="422">
        <v>143</v>
      </c>
      <c r="M916" s="422">
        <v>48.762999999999998</v>
      </c>
      <c r="N916" s="6" t="s">
        <v>1898</v>
      </c>
      <c r="O916" s="423">
        <v>45702</v>
      </c>
      <c r="P916" s="33" t="str">
        <f>HYPERLINK("https://my.zakupivli.pro/remote/dispatcher/state_purchase_view/57476203", "UA-2025-02-14-007675-a")</f>
        <v>UA-2025-02-14-007675-a</v>
      </c>
      <c r="Q916" s="422"/>
      <c r="R916" s="422">
        <v>143</v>
      </c>
      <c r="S916" s="422">
        <v>48.762999999999998</v>
      </c>
      <c r="T916" s="423">
        <v>45702</v>
      </c>
      <c r="U916" s="422"/>
      <c r="V916" s="422" t="s">
        <v>59</v>
      </c>
    </row>
    <row r="917" spans="1:22" ht="62.4" x14ac:dyDescent="0.3">
      <c r="A917" s="422">
        <v>911</v>
      </c>
      <c r="B917" s="422" t="s">
        <v>21</v>
      </c>
      <c r="C917" s="456" t="s">
        <v>178</v>
      </c>
      <c r="D917" s="450"/>
      <c r="E917" s="450" t="s">
        <v>75</v>
      </c>
      <c r="F917" s="456" t="s">
        <v>2088</v>
      </c>
      <c r="G917" s="422" t="s">
        <v>185</v>
      </c>
      <c r="H917" s="422"/>
      <c r="I917" s="422">
        <v>10</v>
      </c>
      <c r="J917" s="119">
        <v>330</v>
      </c>
      <c r="K917" s="422"/>
      <c r="L917" s="422">
        <v>10</v>
      </c>
      <c r="M917" s="119">
        <v>330</v>
      </c>
      <c r="N917" s="6" t="s">
        <v>1899</v>
      </c>
      <c r="O917" s="423">
        <v>45702</v>
      </c>
      <c r="P917" s="33" t="str">
        <f>HYPERLINK("https://my.zakupivli.pro/remote/dispatcher/state_purchase_view/57475723", "UA-2025-02-14-007472-a")</f>
        <v>UA-2025-02-14-007472-a</v>
      </c>
      <c r="Q917" s="422"/>
      <c r="R917" s="422">
        <v>10</v>
      </c>
      <c r="S917" s="119">
        <v>310.3</v>
      </c>
      <c r="T917" s="423">
        <v>45726</v>
      </c>
      <c r="U917" s="422"/>
      <c r="V917" s="422"/>
    </row>
    <row r="918" spans="1:22" ht="62.4" x14ac:dyDescent="0.3">
      <c r="A918" s="422">
        <v>912</v>
      </c>
      <c r="B918" s="422" t="s">
        <v>21</v>
      </c>
      <c r="C918" s="44" t="s">
        <v>2068</v>
      </c>
      <c r="D918" s="422"/>
      <c r="E918" s="422" t="s">
        <v>75</v>
      </c>
      <c r="F918" s="44" t="s">
        <v>1893</v>
      </c>
      <c r="G918" s="422" t="s">
        <v>185</v>
      </c>
      <c r="H918" s="422"/>
      <c r="I918" s="422">
        <v>2</v>
      </c>
      <c r="J918" s="119">
        <v>52.1</v>
      </c>
      <c r="K918" s="422"/>
      <c r="L918" s="422">
        <v>2</v>
      </c>
      <c r="M918" s="119">
        <v>52.1</v>
      </c>
      <c r="N918" s="6" t="s">
        <v>1900</v>
      </c>
      <c r="O918" s="423">
        <v>45702</v>
      </c>
      <c r="P918" s="33" t="str">
        <f>HYPERLINK("https://my.zakupivli.pro/remote/dispatcher/state_purchase_view/57469944", "UA-2025-02-14-004784-a")</f>
        <v>UA-2025-02-14-004784-a</v>
      </c>
      <c r="Q918" s="422"/>
      <c r="R918" s="422">
        <v>2</v>
      </c>
      <c r="S918" s="119">
        <v>52.1</v>
      </c>
      <c r="T918" s="423">
        <v>45702</v>
      </c>
      <c r="U918" s="422"/>
      <c r="V918" s="422" t="s">
        <v>59</v>
      </c>
    </row>
    <row r="919" spans="1:22" ht="62.4" x14ac:dyDescent="0.3">
      <c r="A919" s="424">
        <v>913</v>
      </c>
      <c r="B919" s="424" t="s">
        <v>40</v>
      </c>
      <c r="C919" s="44" t="s">
        <v>2021</v>
      </c>
      <c r="D919" s="424"/>
      <c r="E919" s="424" t="s">
        <v>20</v>
      </c>
      <c r="F919" s="44" t="s">
        <v>1901</v>
      </c>
      <c r="G919" s="424" t="s">
        <v>184</v>
      </c>
      <c r="H919" s="424">
        <v>110.63678</v>
      </c>
      <c r="I919" s="424">
        <v>1</v>
      </c>
      <c r="J919" s="424">
        <v>110.63678</v>
      </c>
      <c r="K919" s="424">
        <v>110.63678</v>
      </c>
      <c r="L919" s="424">
        <v>1</v>
      </c>
      <c r="M919" s="424">
        <v>110.63678</v>
      </c>
      <c r="N919" s="6" t="s">
        <v>1903</v>
      </c>
      <c r="O919" s="425">
        <v>45706</v>
      </c>
      <c r="P919" s="33" t="str">
        <f>HYPERLINK("https://my.zakupivli.pro/remote/dispatcher/state_purchase_view/57524444", "UA-2025-02-18-000134-a")</f>
        <v>UA-2025-02-18-000134-a</v>
      </c>
      <c r="Q919" s="424">
        <v>110.63678</v>
      </c>
      <c r="R919" s="424">
        <v>1</v>
      </c>
      <c r="S919" s="424">
        <v>110.63678</v>
      </c>
      <c r="T919" s="425">
        <v>45705</v>
      </c>
      <c r="U919" s="424"/>
      <c r="V919" s="424" t="s">
        <v>59</v>
      </c>
    </row>
    <row r="920" spans="1:22" ht="62.4" x14ac:dyDescent="0.3">
      <c r="A920" s="424">
        <v>914</v>
      </c>
      <c r="B920" s="424" t="s">
        <v>40</v>
      </c>
      <c r="C920" s="456" t="s">
        <v>2038</v>
      </c>
      <c r="D920" s="450"/>
      <c r="E920" s="450" t="s">
        <v>20</v>
      </c>
      <c r="F920" s="456" t="s">
        <v>1902</v>
      </c>
      <c r="G920" s="424" t="s">
        <v>184</v>
      </c>
      <c r="H920" s="424">
        <v>160.78029000000001</v>
      </c>
      <c r="I920" s="424">
        <v>1</v>
      </c>
      <c r="J920" s="424">
        <v>160.78029000000001</v>
      </c>
      <c r="K920" s="424">
        <v>160.78029000000001</v>
      </c>
      <c r="L920" s="424">
        <v>1</v>
      </c>
      <c r="M920" s="424">
        <v>160.78029000000001</v>
      </c>
      <c r="N920" s="6" t="s">
        <v>1904</v>
      </c>
      <c r="O920" s="425">
        <v>45706</v>
      </c>
      <c r="P920" s="33" t="str">
        <f>HYPERLINK("https://my.zakupivli.pro/remote/dispatcher/state_purchase_view/57524423", "UA-2025-02-18-000121-a")</f>
        <v>UA-2025-02-18-000121-a</v>
      </c>
      <c r="Q920" s="424">
        <v>160.78029000000001</v>
      </c>
      <c r="R920" s="424">
        <v>1</v>
      </c>
      <c r="S920" s="424">
        <v>160.78029000000001</v>
      </c>
      <c r="T920" s="425">
        <v>45705</v>
      </c>
      <c r="U920" s="424"/>
      <c r="V920" s="424" t="s">
        <v>59</v>
      </c>
    </row>
    <row r="921" spans="1:22" ht="62.4" x14ac:dyDescent="0.3">
      <c r="A921" s="426">
        <v>915</v>
      </c>
      <c r="B921" s="426" t="s">
        <v>40</v>
      </c>
      <c r="C921" s="44" t="s">
        <v>73</v>
      </c>
      <c r="D921" s="426"/>
      <c r="E921" s="426" t="s">
        <v>75</v>
      </c>
      <c r="F921" s="44" t="s">
        <v>2070</v>
      </c>
      <c r="G921" s="426" t="s">
        <v>184</v>
      </c>
      <c r="H921" s="426">
        <v>194.39855</v>
      </c>
      <c r="I921" s="426">
        <v>1</v>
      </c>
      <c r="J921" s="426">
        <v>194.39855</v>
      </c>
      <c r="K921" s="426">
        <v>194.39855</v>
      </c>
      <c r="L921" s="426">
        <v>1</v>
      </c>
      <c r="M921" s="426">
        <v>194.39855</v>
      </c>
      <c r="N921" s="6" t="s">
        <v>1911</v>
      </c>
      <c r="O921" s="427">
        <v>45708</v>
      </c>
      <c r="P921" s="33" t="str">
        <f>HYPERLINK("https://my.zakupivli.pro/remote/dispatcher/state_purchase_view/57612514", "UA-2025-02-20-010663-a")</f>
        <v>UA-2025-02-20-010663-a</v>
      </c>
      <c r="Q921" s="426">
        <v>194.39855</v>
      </c>
      <c r="R921" s="426">
        <v>1</v>
      </c>
      <c r="S921" s="426">
        <v>194.39855</v>
      </c>
      <c r="T921" s="427">
        <v>45708</v>
      </c>
      <c r="U921" s="426"/>
      <c r="V921" s="426" t="s">
        <v>59</v>
      </c>
    </row>
    <row r="922" spans="1:22" ht="46.8" x14ac:dyDescent="0.3">
      <c r="A922" s="426">
        <v>916</v>
      </c>
      <c r="B922" s="426" t="s">
        <v>21</v>
      </c>
      <c r="C922" s="44" t="s">
        <v>2069</v>
      </c>
      <c r="D922" s="426"/>
      <c r="E922" s="426" t="s">
        <v>88</v>
      </c>
      <c r="F922" s="44" t="s">
        <v>1906</v>
      </c>
      <c r="G922" s="426" t="s">
        <v>185</v>
      </c>
      <c r="H922" s="426"/>
      <c r="I922" s="426">
        <v>147</v>
      </c>
      <c r="J922" s="426">
        <v>135.73500000000001</v>
      </c>
      <c r="K922" s="426"/>
      <c r="L922" s="426">
        <v>147</v>
      </c>
      <c r="M922" s="426">
        <v>135.73500000000001</v>
      </c>
      <c r="N922" s="6" t="s">
        <v>1912</v>
      </c>
      <c r="O922" s="427">
        <v>45708</v>
      </c>
      <c r="P922" s="33" t="str">
        <f>HYPERLINK("https://my.zakupivli.pro/remote/dispatcher/state_purchase_view/57606569", "UA-2025-02-20-008191-a")</f>
        <v>UA-2025-02-20-008191-a</v>
      </c>
      <c r="Q922" s="426"/>
      <c r="R922" s="426">
        <v>147</v>
      </c>
      <c r="S922" s="426">
        <v>124.26</v>
      </c>
      <c r="T922" s="427">
        <v>45733</v>
      </c>
      <c r="U922" s="426"/>
      <c r="V922" s="426"/>
    </row>
    <row r="923" spans="1:22" ht="62.4" x14ac:dyDescent="0.3">
      <c r="A923" s="426">
        <v>917</v>
      </c>
      <c r="B923" s="426" t="s">
        <v>21</v>
      </c>
      <c r="C923" s="44" t="s">
        <v>2068</v>
      </c>
      <c r="D923" s="426"/>
      <c r="E923" s="426" t="s">
        <v>75</v>
      </c>
      <c r="F923" s="44" t="s">
        <v>1907</v>
      </c>
      <c r="G923" s="426" t="s">
        <v>185</v>
      </c>
      <c r="H923" s="426"/>
      <c r="I923" s="426">
        <v>12</v>
      </c>
      <c r="J923" s="426">
        <v>66.396000000000001</v>
      </c>
      <c r="K923" s="426"/>
      <c r="L923" s="426">
        <v>12</v>
      </c>
      <c r="M923" s="426">
        <v>66.396000000000001</v>
      </c>
      <c r="N923" s="6" t="s">
        <v>1913</v>
      </c>
      <c r="O923" s="427">
        <v>45708</v>
      </c>
      <c r="P923" s="33" t="str">
        <f>HYPERLINK("https://my.zakupivli.pro/remote/dispatcher/state_purchase_view/57603945", "UA-2025-02-20-007017-a")</f>
        <v>UA-2025-02-20-007017-a</v>
      </c>
      <c r="Q923" s="426"/>
      <c r="R923" s="447">
        <v>12</v>
      </c>
      <c r="S923" s="447">
        <v>66.396000000000001</v>
      </c>
      <c r="T923" s="446">
        <v>45708</v>
      </c>
      <c r="U923" s="426"/>
      <c r="V923" s="447" t="s">
        <v>59</v>
      </c>
    </row>
    <row r="924" spans="1:22" ht="46.8" x14ac:dyDescent="0.3">
      <c r="A924" s="426">
        <v>918</v>
      </c>
      <c r="B924" s="426" t="s">
        <v>21</v>
      </c>
      <c r="C924" s="44" t="s">
        <v>2067</v>
      </c>
      <c r="D924" s="426"/>
      <c r="E924" s="426" t="s">
        <v>88</v>
      </c>
      <c r="F924" s="44" t="s">
        <v>1908</v>
      </c>
      <c r="G924" s="426" t="s">
        <v>186</v>
      </c>
      <c r="H924" s="426"/>
      <c r="I924" s="426">
        <v>6</v>
      </c>
      <c r="J924" s="426">
        <v>4237.9769999999999</v>
      </c>
      <c r="K924" s="426"/>
      <c r="L924" s="426">
        <v>6</v>
      </c>
      <c r="M924" s="426">
        <v>4237.9769999999999</v>
      </c>
      <c r="N924" s="6" t="s">
        <v>1914</v>
      </c>
      <c r="O924" s="427">
        <v>45708</v>
      </c>
      <c r="P924" s="33" t="str">
        <f>HYPERLINK("https://my.zakupivli.pro/remote/dispatcher/state_purchase_view/57593579", "UA-2025-02-20-002410-a")</f>
        <v>UA-2025-02-20-002410-a</v>
      </c>
      <c r="Q924" s="426"/>
      <c r="R924" s="426">
        <v>6</v>
      </c>
      <c r="S924" s="426">
        <v>4237.9279999999999</v>
      </c>
      <c r="T924" s="427">
        <v>45726</v>
      </c>
      <c r="U924" s="426"/>
      <c r="V924" s="426"/>
    </row>
    <row r="925" spans="1:22" ht="46.8" x14ac:dyDescent="0.3">
      <c r="A925" s="426">
        <v>919</v>
      </c>
      <c r="B925" s="426" t="s">
        <v>21</v>
      </c>
      <c r="C925" s="44" t="s">
        <v>2067</v>
      </c>
      <c r="D925" s="426"/>
      <c r="E925" s="426" t="s">
        <v>88</v>
      </c>
      <c r="F925" s="44" t="s">
        <v>1909</v>
      </c>
      <c r="G925" s="426" t="s">
        <v>186</v>
      </c>
      <c r="H925" s="426"/>
      <c r="I925" s="426">
        <v>2</v>
      </c>
      <c r="J925" s="119">
        <v>2549.4</v>
      </c>
      <c r="K925" s="426"/>
      <c r="L925" s="426">
        <v>2</v>
      </c>
      <c r="M925" s="119">
        <v>2549.4</v>
      </c>
      <c r="N925" s="6" t="s">
        <v>1915</v>
      </c>
      <c r="O925" s="427">
        <v>45708</v>
      </c>
      <c r="P925" s="33" t="str">
        <f>HYPERLINK("https://my.zakupivli.pro/remote/dispatcher/state_purchase_view/57593579", "UA-2025-02-20-002410-a")</f>
        <v>UA-2025-02-20-002410-a</v>
      </c>
      <c r="Q925" s="426"/>
      <c r="R925" s="426">
        <v>2</v>
      </c>
      <c r="S925" s="119">
        <v>2549.4</v>
      </c>
      <c r="T925" s="427">
        <v>45726</v>
      </c>
      <c r="U925" s="426"/>
      <c r="V925" s="426"/>
    </row>
    <row r="926" spans="1:22" ht="46.8" x14ac:dyDescent="0.3">
      <c r="A926" s="426">
        <v>920</v>
      </c>
      <c r="B926" s="426" t="s">
        <v>21</v>
      </c>
      <c r="C926" s="44" t="s">
        <v>1910</v>
      </c>
      <c r="D926" s="426"/>
      <c r="E926" s="426" t="s">
        <v>75</v>
      </c>
      <c r="F926" s="44" t="s">
        <v>2066</v>
      </c>
      <c r="G926" s="426" t="s">
        <v>186</v>
      </c>
      <c r="H926" s="426"/>
      <c r="I926" s="426">
        <v>6</v>
      </c>
      <c r="J926" s="426">
        <v>258.69400000000002</v>
      </c>
      <c r="K926" s="426"/>
      <c r="L926" s="426">
        <v>6</v>
      </c>
      <c r="M926" s="426">
        <v>258.69400000000002</v>
      </c>
      <c r="N926" s="6" t="s">
        <v>1916</v>
      </c>
      <c r="O926" s="427">
        <v>45708</v>
      </c>
      <c r="P926" s="33" t="str">
        <f>HYPERLINK("https://my.zakupivli.pro/remote/dispatcher/state_purchase_view/57590825", "UA-2025-02-20-001195-a")</f>
        <v>UA-2025-02-20-001195-a</v>
      </c>
      <c r="Q926" s="426"/>
      <c r="R926" s="426">
        <v>6</v>
      </c>
      <c r="S926" s="426">
        <v>258.69400000000002</v>
      </c>
      <c r="T926" s="427">
        <v>45727</v>
      </c>
      <c r="U926" s="426"/>
      <c r="V926" s="426"/>
    </row>
    <row r="927" spans="1:22" ht="62.4" x14ac:dyDescent="0.3">
      <c r="A927" s="426">
        <v>921</v>
      </c>
      <c r="B927" s="426" t="s">
        <v>40</v>
      </c>
      <c r="C927" s="44" t="s">
        <v>73</v>
      </c>
      <c r="D927" s="426"/>
      <c r="E927" s="426" t="s">
        <v>75</v>
      </c>
      <c r="F927" s="225" t="s">
        <v>1917</v>
      </c>
      <c r="G927" s="426" t="s">
        <v>184</v>
      </c>
      <c r="H927" s="426">
        <v>664.80475000000001</v>
      </c>
      <c r="I927" s="426">
        <v>1</v>
      </c>
      <c r="J927" s="426">
        <v>664.80475000000001</v>
      </c>
      <c r="K927" s="426">
        <v>664.80475000000001</v>
      </c>
      <c r="L927" s="426">
        <v>1</v>
      </c>
      <c r="M927" s="426">
        <v>664.80475000000001</v>
      </c>
      <c r="N927" s="6" t="s">
        <v>1920</v>
      </c>
      <c r="O927" s="427">
        <v>45708</v>
      </c>
      <c r="P927" s="33" t="str">
        <f>HYPERLINK("https://my.zakupivli.pro/remote/dispatcher/state_purchase_view/57640739", "UA-2025-02-21-009763-a")</f>
        <v>UA-2025-02-21-009763-a</v>
      </c>
      <c r="Q927" s="426">
        <v>664.80475000000001</v>
      </c>
      <c r="R927" s="426">
        <v>1</v>
      </c>
      <c r="S927" s="426">
        <v>664.80475000000001</v>
      </c>
      <c r="T927" s="446">
        <v>45708</v>
      </c>
      <c r="U927" s="426"/>
      <c r="V927" s="426" t="s">
        <v>59</v>
      </c>
    </row>
    <row r="928" spans="1:22" ht="46.8" x14ac:dyDescent="0.3">
      <c r="A928" s="426">
        <v>922</v>
      </c>
      <c r="B928" s="426" t="s">
        <v>21</v>
      </c>
      <c r="C928" s="44" t="s">
        <v>2065</v>
      </c>
      <c r="D928" s="426"/>
      <c r="E928" s="426" t="s">
        <v>75</v>
      </c>
      <c r="F928" s="44" t="s">
        <v>1918</v>
      </c>
      <c r="G928" s="426" t="s">
        <v>185</v>
      </c>
      <c r="H928" s="426"/>
      <c r="I928" s="426">
        <v>145</v>
      </c>
      <c r="J928" s="426">
        <v>792.36266000000001</v>
      </c>
      <c r="K928" s="426"/>
      <c r="L928" s="426">
        <v>145</v>
      </c>
      <c r="M928" s="426">
        <v>792.36266000000001</v>
      </c>
      <c r="N928" s="6" t="s">
        <v>1921</v>
      </c>
      <c r="O928" s="427">
        <v>45709</v>
      </c>
      <c r="P928" s="33" t="str">
        <f>HYPERLINK("https://my.zakupivli.pro/remote/dispatcher/state_purchase_view/57638292", "UA-2025-02-21-008660-a")</f>
        <v>UA-2025-02-21-008660-a</v>
      </c>
      <c r="Q928" s="426"/>
      <c r="R928" s="426">
        <v>145</v>
      </c>
      <c r="S928" s="426">
        <v>606.63800000000003</v>
      </c>
      <c r="T928" s="427">
        <v>45733</v>
      </c>
      <c r="U928" s="426"/>
      <c r="V928" s="426"/>
    </row>
    <row r="929" spans="1:22" ht="62.4" x14ac:dyDescent="0.3">
      <c r="A929" s="426">
        <v>923</v>
      </c>
      <c r="B929" s="426" t="s">
        <v>40</v>
      </c>
      <c r="C929" s="44" t="s">
        <v>73</v>
      </c>
      <c r="D929" s="426"/>
      <c r="E929" s="426" t="s">
        <v>75</v>
      </c>
      <c r="F929" s="44" t="s">
        <v>2064</v>
      </c>
      <c r="G929" s="426" t="s">
        <v>184</v>
      </c>
      <c r="H929" s="119">
        <v>450</v>
      </c>
      <c r="I929" s="426">
        <v>1</v>
      </c>
      <c r="J929" s="119">
        <v>450</v>
      </c>
      <c r="K929" s="119">
        <v>450</v>
      </c>
      <c r="L929" s="426">
        <v>1</v>
      </c>
      <c r="M929" s="119">
        <v>450</v>
      </c>
      <c r="N929" s="6" t="s">
        <v>1922</v>
      </c>
      <c r="O929" s="427">
        <v>45708</v>
      </c>
      <c r="P929" s="33" t="str">
        <f>HYPERLINK("https://my.zakupivli.pro/remote/dispatcher/state_purchase_view/57623304", "UA-2025-02-21-001879-a")</f>
        <v>UA-2025-02-21-001879-a</v>
      </c>
      <c r="Q929" s="119">
        <v>450</v>
      </c>
      <c r="R929" s="426">
        <v>1</v>
      </c>
      <c r="S929" s="119">
        <v>450</v>
      </c>
      <c r="T929" s="427">
        <v>45708</v>
      </c>
      <c r="U929" s="426"/>
      <c r="V929" s="426" t="s">
        <v>59</v>
      </c>
    </row>
    <row r="930" spans="1:22" ht="62.4" x14ac:dyDescent="0.3">
      <c r="A930" s="426">
        <v>924</v>
      </c>
      <c r="B930" s="426" t="s">
        <v>21</v>
      </c>
      <c r="C930" s="44" t="s">
        <v>2058</v>
      </c>
      <c r="D930" s="426"/>
      <c r="E930" s="426" t="s">
        <v>75</v>
      </c>
      <c r="F930" s="225" t="s">
        <v>1919</v>
      </c>
      <c r="G930" s="426" t="s">
        <v>186</v>
      </c>
      <c r="H930" s="426"/>
      <c r="I930" s="426">
        <v>32</v>
      </c>
      <c r="J930" s="426">
        <v>66.435199999999995</v>
      </c>
      <c r="K930" s="426"/>
      <c r="L930" s="426">
        <v>32</v>
      </c>
      <c r="M930" s="426">
        <v>66.435199999999995</v>
      </c>
      <c r="N930" s="6" t="s">
        <v>1923</v>
      </c>
      <c r="O930" s="427">
        <v>45708</v>
      </c>
      <c r="P930" s="33" t="str">
        <f>HYPERLINK("https://my.zakupivli.pro/remote/dispatcher/state_purchase_view/57623075", "UA-2025-02-21-001736-a")</f>
        <v>UA-2025-02-21-001736-a</v>
      </c>
      <c r="Q930" s="426"/>
      <c r="R930" s="426">
        <v>32</v>
      </c>
      <c r="S930" s="426">
        <v>66.435199999999995</v>
      </c>
      <c r="T930" s="427">
        <v>45708</v>
      </c>
      <c r="U930" s="426"/>
      <c r="V930" s="426" t="s">
        <v>59</v>
      </c>
    </row>
    <row r="931" spans="1:22" ht="93.6" x14ac:dyDescent="0.3">
      <c r="A931" s="426">
        <v>925</v>
      </c>
      <c r="B931" s="426" t="s">
        <v>21</v>
      </c>
      <c r="C931" s="44" t="s">
        <v>183</v>
      </c>
      <c r="D931" s="426"/>
      <c r="E931" s="426" t="s">
        <v>88</v>
      </c>
      <c r="F931" s="44" t="s">
        <v>2063</v>
      </c>
      <c r="G931" s="426" t="s">
        <v>186</v>
      </c>
      <c r="H931" s="426"/>
      <c r="I931" s="426">
        <v>3</v>
      </c>
      <c r="J931" s="119">
        <v>2351</v>
      </c>
      <c r="K931" s="426"/>
      <c r="L931" s="426">
        <v>3</v>
      </c>
      <c r="M931" s="119">
        <v>2351</v>
      </c>
      <c r="N931" s="6" t="s">
        <v>1925</v>
      </c>
      <c r="O931" s="427">
        <v>45713</v>
      </c>
      <c r="P931" s="33" t="str">
        <f>HYPERLINK("https://my.zakupivli.pro/remote/dispatcher/state_purchase_view/57711359", "UA-2025-02-25-013333-a")</f>
        <v>UA-2025-02-25-013333-a</v>
      </c>
      <c r="Q931" s="426"/>
      <c r="R931" s="426">
        <v>3</v>
      </c>
      <c r="S931" s="119">
        <v>2351</v>
      </c>
      <c r="T931" s="427">
        <v>45713</v>
      </c>
      <c r="U931" s="426"/>
      <c r="V931" s="426" t="s">
        <v>59</v>
      </c>
    </row>
    <row r="932" spans="1:22" ht="62.4" x14ac:dyDescent="0.3">
      <c r="A932" s="426">
        <v>926</v>
      </c>
      <c r="B932" s="426" t="s">
        <v>21</v>
      </c>
      <c r="C932" s="44" t="s">
        <v>2062</v>
      </c>
      <c r="D932" s="426"/>
      <c r="E932" s="426" t="s">
        <v>75</v>
      </c>
      <c r="F932" s="44" t="s">
        <v>1924</v>
      </c>
      <c r="G932" s="426" t="s">
        <v>185</v>
      </c>
      <c r="H932" s="119">
        <v>75</v>
      </c>
      <c r="I932" s="426">
        <v>1</v>
      </c>
      <c r="J932" s="119">
        <v>75</v>
      </c>
      <c r="K932" s="119">
        <v>75</v>
      </c>
      <c r="L932" s="426">
        <v>1</v>
      </c>
      <c r="M932" s="119">
        <v>75</v>
      </c>
      <c r="N932" s="6" t="s">
        <v>1926</v>
      </c>
      <c r="O932" s="427">
        <v>45713</v>
      </c>
      <c r="P932" s="33" t="str">
        <f>HYPERLINK("https://my.zakupivli.pro/remote/dispatcher/state_purchase_view/57700470", "UA-2025-02-25-008377-a")</f>
        <v>UA-2025-02-25-008377-a</v>
      </c>
      <c r="Q932" s="119">
        <v>75</v>
      </c>
      <c r="R932" s="426">
        <v>1</v>
      </c>
      <c r="S932" s="119">
        <v>75</v>
      </c>
      <c r="T932" s="427">
        <v>45713</v>
      </c>
      <c r="U932" s="426"/>
      <c r="V932" s="426" t="s">
        <v>59</v>
      </c>
    </row>
    <row r="933" spans="1:22" ht="62.4" x14ac:dyDescent="0.3">
      <c r="A933" s="426">
        <v>927</v>
      </c>
      <c r="B933" s="426" t="s">
        <v>40</v>
      </c>
      <c r="C933" s="44" t="s">
        <v>541</v>
      </c>
      <c r="D933" s="426"/>
      <c r="E933" s="426" t="s">
        <v>75</v>
      </c>
      <c r="F933" s="44" t="s">
        <v>1891</v>
      </c>
      <c r="G933" s="426" t="s">
        <v>184</v>
      </c>
      <c r="H933" s="426">
        <v>709.93458999999996</v>
      </c>
      <c r="I933" s="426">
        <v>1</v>
      </c>
      <c r="J933" s="426">
        <v>709.93458999999996</v>
      </c>
      <c r="K933" s="426">
        <v>709.93458999999996</v>
      </c>
      <c r="L933" s="426">
        <v>1</v>
      </c>
      <c r="M933" s="426">
        <v>709.93458999999996</v>
      </c>
      <c r="N933" s="6" t="s">
        <v>1927</v>
      </c>
      <c r="O933" s="427">
        <v>45714</v>
      </c>
      <c r="P933" s="33" t="str">
        <f>HYPERLINK("https://my.zakupivli.pro/remote/dispatcher/state_purchase_view/57741352", "UA-2025-02-26-012076-a")</f>
        <v>UA-2025-02-26-012076-a</v>
      </c>
      <c r="Q933" s="426">
        <v>709.93458999999996</v>
      </c>
      <c r="R933" s="426">
        <v>1</v>
      </c>
      <c r="S933" s="426">
        <v>709.93458999999996</v>
      </c>
      <c r="T933" s="427">
        <v>45714</v>
      </c>
      <c r="U933" s="426"/>
      <c r="V933" s="426" t="s">
        <v>59</v>
      </c>
    </row>
    <row r="934" spans="1:22" ht="62.4" x14ac:dyDescent="0.3">
      <c r="A934" s="426">
        <v>928</v>
      </c>
      <c r="B934" s="426" t="s">
        <v>40</v>
      </c>
      <c r="C934" s="44" t="s">
        <v>541</v>
      </c>
      <c r="D934" s="426"/>
      <c r="E934" s="426" t="s">
        <v>75</v>
      </c>
      <c r="F934" s="44" t="s">
        <v>2061</v>
      </c>
      <c r="G934" s="426" t="s">
        <v>184</v>
      </c>
      <c r="H934" s="426">
        <v>744.37929999999994</v>
      </c>
      <c r="I934" s="426">
        <v>1</v>
      </c>
      <c r="J934" s="426">
        <v>744.37929999999994</v>
      </c>
      <c r="K934" s="426">
        <v>744.37929999999994</v>
      </c>
      <c r="L934" s="426">
        <v>1</v>
      </c>
      <c r="M934" s="426">
        <v>744.37929999999994</v>
      </c>
      <c r="N934" s="6" t="s">
        <v>1928</v>
      </c>
      <c r="O934" s="427">
        <v>45714</v>
      </c>
      <c r="P934" s="33" t="str">
        <f>HYPERLINK("https://my.zakupivli.pro/remote/dispatcher/state_purchase_view/57739836", "UA-2025-02-26-011456-a")</f>
        <v>UA-2025-02-26-011456-a</v>
      </c>
      <c r="Q934" s="426">
        <v>744.37929999999994</v>
      </c>
      <c r="R934" s="426">
        <v>1</v>
      </c>
      <c r="S934" s="426">
        <v>744.37929999999994</v>
      </c>
      <c r="T934" s="427">
        <v>45714</v>
      </c>
      <c r="U934" s="426"/>
      <c r="V934" s="426" t="s">
        <v>59</v>
      </c>
    </row>
    <row r="935" spans="1:22" ht="62.4" x14ac:dyDescent="0.3">
      <c r="A935" s="426">
        <v>929</v>
      </c>
      <c r="B935" s="426" t="s">
        <v>40</v>
      </c>
      <c r="C935" s="44" t="s">
        <v>541</v>
      </c>
      <c r="D935" s="426"/>
      <c r="E935" s="426" t="s">
        <v>75</v>
      </c>
      <c r="F935" s="44" t="s">
        <v>2061</v>
      </c>
      <c r="G935" s="426" t="s">
        <v>184</v>
      </c>
      <c r="H935" s="426">
        <v>687.91728999999998</v>
      </c>
      <c r="I935" s="426">
        <v>1</v>
      </c>
      <c r="J935" s="426">
        <v>687.91728999999998</v>
      </c>
      <c r="K935" s="426">
        <v>687.91728999999998</v>
      </c>
      <c r="L935" s="426">
        <v>1</v>
      </c>
      <c r="M935" s="426">
        <v>687.91728999999998</v>
      </c>
      <c r="N935" s="6" t="s">
        <v>1929</v>
      </c>
      <c r="O935" s="427">
        <v>45714</v>
      </c>
      <c r="P935" s="33" t="str">
        <f>HYPERLINK("https://my.zakupivli.pro/remote/dispatcher/state_purchase_view/57738530", "UA-2025-02-26-010814-a")</f>
        <v>UA-2025-02-26-010814-a</v>
      </c>
      <c r="Q935" s="426">
        <v>687.91728999999998</v>
      </c>
      <c r="R935" s="426">
        <v>1</v>
      </c>
      <c r="S935" s="426">
        <v>687.91728999999998</v>
      </c>
      <c r="T935" s="427">
        <v>45714</v>
      </c>
      <c r="U935" s="426"/>
      <c r="V935" s="426" t="s">
        <v>59</v>
      </c>
    </row>
    <row r="936" spans="1:22" ht="62.4" x14ac:dyDescent="0.3">
      <c r="A936" s="426">
        <v>930</v>
      </c>
      <c r="B936" s="426" t="s">
        <v>40</v>
      </c>
      <c r="C936" s="44" t="s">
        <v>73</v>
      </c>
      <c r="D936" s="426"/>
      <c r="E936" s="426" t="s">
        <v>75</v>
      </c>
      <c r="F936" s="44" t="s">
        <v>1917</v>
      </c>
      <c r="G936" s="426" t="s">
        <v>184</v>
      </c>
      <c r="H936" s="426">
        <v>830.32794999999999</v>
      </c>
      <c r="I936" s="426">
        <v>1</v>
      </c>
      <c r="J936" s="426">
        <v>830.32794999999999</v>
      </c>
      <c r="K936" s="426">
        <v>830.32794999999999</v>
      </c>
      <c r="L936" s="426">
        <v>1</v>
      </c>
      <c r="M936" s="426">
        <v>830.32794999999999</v>
      </c>
      <c r="N936" s="6" t="s">
        <v>1930</v>
      </c>
      <c r="O936" s="427">
        <v>45714</v>
      </c>
      <c r="P936" s="33" t="str">
        <f>HYPERLINK("https://my.zakupivli.pro/remote/dispatcher/state_purchase_view/57734768", "UA-2025-02-26-009008-a")</f>
        <v>UA-2025-02-26-009008-a</v>
      </c>
      <c r="Q936" s="426">
        <v>830.32794999999999</v>
      </c>
      <c r="R936" s="426">
        <v>1</v>
      </c>
      <c r="S936" s="426">
        <v>830.32794999999999</v>
      </c>
      <c r="T936" s="427">
        <v>45714</v>
      </c>
      <c r="U936" s="426"/>
      <c r="V936" s="426" t="s">
        <v>59</v>
      </c>
    </row>
    <row r="937" spans="1:22" ht="62.4" x14ac:dyDescent="0.3">
      <c r="A937" s="426">
        <v>931</v>
      </c>
      <c r="B937" s="426" t="s">
        <v>40</v>
      </c>
      <c r="C937" s="44" t="s">
        <v>73</v>
      </c>
      <c r="D937" s="426"/>
      <c r="E937" s="426" t="s">
        <v>75</v>
      </c>
      <c r="F937" s="44" t="s">
        <v>2059</v>
      </c>
      <c r="G937" s="426" t="s">
        <v>184</v>
      </c>
      <c r="H937" s="426">
        <v>691.48784999999998</v>
      </c>
      <c r="I937" s="426">
        <v>1</v>
      </c>
      <c r="J937" s="426">
        <v>691.48784999999998</v>
      </c>
      <c r="K937" s="426">
        <v>691.48784999999998</v>
      </c>
      <c r="L937" s="426">
        <v>1</v>
      </c>
      <c r="M937" s="426">
        <v>691.48784999999998</v>
      </c>
      <c r="N937" s="6" t="s">
        <v>1931</v>
      </c>
      <c r="O937" s="427">
        <v>45714</v>
      </c>
      <c r="P937" s="33" t="str">
        <f>HYPERLINK("https://my.zakupivli.pro/remote/dispatcher/state_purchase_view/57734245", "UA-2025-02-26-008765-a")</f>
        <v>UA-2025-02-26-008765-a</v>
      </c>
      <c r="Q937" s="426">
        <v>691.48784999999998</v>
      </c>
      <c r="R937" s="426">
        <v>1</v>
      </c>
      <c r="S937" s="426">
        <v>691.48784999999998</v>
      </c>
      <c r="T937" s="427">
        <v>45714</v>
      </c>
      <c r="U937" s="426"/>
      <c r="V937" s="426" t="s">
        <v>59</v>
      </c>
    </row>
    <row r="938" spans="1:22" ht="62.4" x14ac:dyDescent="0.3">
      <c r="A938" s="426">
        <v>932</v>
      </c>
      <c r="B938" s="426" t="s">
        <v>40</v>
      </c>
      <c r="C938" s="431" t="s">
        <v>884</v>
      </c>
      <c r="D938" s="426"/>
      <c r="E938" s="426" t="s">
        <v>20</v>
      </c>
      <c r="F938" s="44" t="s">
        <v>2060</v>
      </c>
      <c r="G938" s="426" t="s">
        <v>184</v>
      </c>
      <c r="H938" s="426">
        <v>120.94149</v>
      </c>
      <c r="I938" s="426">
        <v>1</v>
      </c>
      <c r="J938" s="426">
        <v>120.94149</v>
      </c>
      <c r="K938" s="426">
        <v>120.94149</v>
      </c>
      <c r="L938" s="426">
        <v>1</v>
      </c>
      <c r="M938" s="426">
        <v>120.94149</v>
      </c>
      <c r="N938" s="6" t="s">
        <v>1932</v>
      </c>
      <c r="O938" s="427">
        <v>45714</v>
      </c>
      <c r="P938" s="33" t="str">
        <f>HYPERLINK("https://my.zakupivli.pro/remote/dispatcher/state_purchase_view/57729054", "UA-2025-02-26-006375-a")</f>
        <v>UA-2025-02-26-006375-a</v>
      </c>
      <c r="Q938" s="426">
        <v>120.94149</v>
      </c>
      <c r="R938" s="426">
        <v>1</v>
      </c>
      <c r="S938" s="426">
        <v>120.94149</v>
      </c>
      <c r="T938" s="427">
        <v>45714</v>
      </c>
      <c r="U938" s="426"/>
      <c r="V938" s="426" t="s">
        <v>59</v>
      </c>
    </row>
    <row r="939" spans="1:22" ht="93.6" x14ac:dyDescent="0.3">
      <c r="A939" s="426">
        <v>933</v>
      </c>
      <c r="B939" s="426" t="s">
        <v>40</v>
      </c>
      <c r="C939" s="44" t="s">
        <v>2038</v>
      </c>
      <c r="D939" s="426"/>
      <c r="E939" s="426" t="s">
        <v>88</v>
      </c>
      <c r="F939" s="44" t="s">
        <v>1933</v>
      </c>
      <c r="G939" s="426" t="s">
        <v>184</v>
      </c>
      <c r="H939" s="426">
        <v>44569.936150000001</v>
      </c>
      <c r="I939" s="426">
        <v>1</v>
      </c>
      <c r="J939" s="426">
        <v>44569.936150000001</v>
      </c>
      <c r="K939" s="426">
        <v>44569.936150000001</v>
      </c>
      <c r="L939" s="426">
        <v>1</v>
      </c>
      <c r="M939" s="426">
        <v>44569.936150000001</v>
      </c>
      <c r="N939" s="6" t="s">
        <v>1935</v>
      </c>
      <c r="O939" s="427">
        <v>45718</v>
      </c>
      <c r="P939" s="432" t="str">
        <f>HYPERLINK("https://my.zakupivli.pro/remote/dispatcher/state_purchase_view/57767467", "UA-2025-02-27-009761-a")</f>
        <v>UA-2025-02-27-009761-a</v>
      </c>
      <c r="Q939" s="470">
        <v>44563.269160000003</v>
      </c>
      <c r="R939" s="470">
        <v>1</v>
      </c>
      <c r="S939" s="470">
        <v>44563.269160000003</v>
      </c>
      <c r="T939" s="427">
        <v>45763</v>
      </c>
      <c r="U939" s="426"/>
      <c r="V939" s="426"/>
    </row>
    <row r="940" spans="1:22" ht="62.4" x14ac:dyDescent="0.3">
      <c r="A940" s="426">
        <v>934</v>
      </c>
      <c r="B940" s="426" t="s">
        <v>40</v>
      </c>
      <c r="C940" s="44" t="s">
        <v>2038</v>
      </c>
      <c r="D940" s="426"/>
      <c r="E940" s="426" t="s">
        <v>88</v>
      </c>
      <c r="F940" s="44" t="s">
        <v>1934</v>
      </c>
      <c r="G940" s="426" t="s">
        <v>184</v>
      </c>
      <c r="H940" s="426">
        <v>24737.839540000001</v>
      </c>
      <c r="I940" s="426">
        <v>1</v>
      </c>
      <c r="J940" s="426">
        <v>24737.839540000001</v>
      </c>
      <c r="K940" s="426">
        <v>24737.839540000001</v>
      </c>
      <c r="L940" s="426">
        <v>1</v>
      </c>
      <c r="M940" s="426">
        <v>24737.839540000001</v>
      </c>
      <c r="N940" s="6" t="s">
        <v>1936</v>
      </c>
      <c r="O940" s="427">
        <v>45718</v>
      </c>
      <c r="P940" s="33" t="str">
        <f>HYPERLINK("https://my.zakupivli.pro/remote/dispatcher/state_purchase_view/57746790", "UA-2025-02-27-000432-a")</f>
        <v>UA-2025-02-27-000432-a</v>
      </c>
      <c r="Q940" s="470">
        <v>24731.150079999999</v>
      </c>
      <c r="R940" s="470">
        <v>1</v>
      </c>
      <c r="S940" s="470">
        <v>24731.150079999999</v>
      </c>
      <c r="T940" s="471">
        <v>45763</v>
      </c>
      <c r="U940" s="426"/>
      <c r="V940" s="426"/>
    </row>
    <row r="941" spans="1:22" ht="62.4" x14ac:dyDescent="0.3">
      <c r="A941" s="426">
        <v>935</v>
      </c>
      <c r="B941" s="426" t="s">
        <v>40</v>
      </c>
      <c r="C941" s="44" t="s">
        <v>73</v>
      </c>
      <c r="D941" s="426"/>
      <c r="E941" s="426" t="s">
        <v>75</v>
      </c>
      <c r="F941" s="44" t="s">
        <v>2059</v>
      </c>
      <c r="G941" s="426" t="s">
        <v>184</v>
      </c>
      <c r="H941" s="426">
        <v>429.74119999999999</v>
      </c>
      <c r="I941" s="426">
        <v>1</v>
      </c>
      <c r="J941" s="426">
        <v>429.74119999999999</v>
      </c>
      <c r="K941" s="426">
        <v>429.74119999999999</v>
      </c>
      <c r="L941" s="426">
        <v>1</v>
      </c>
      <c r="M941" s="426">
        <v>429.74119999999999</v>
      </c>
      <c r="N941" s="6" t="s">
        <v>1937</v>
      </c>
      <c r="O941" s="427">
        <v>45719</v>
      </c>
      <c r="P941" s="33" t="str">
        <f>HYPERLINK("https://my.zakupivli.pro/remote/dispatcher/state_purchase_view/57827963", "UA-2025-03-03-010821-a")</f>
        <v>UA-2025-03-03-010821-a</v>
      </c>
      <c r="Q941" s="426">
        <v>429.74119999999999</v>
      </c>
      <c r="R941" s="426">
        <v>1</v>
      </c>
      <c r="S941" s="426">
        <v>429.74119999999999</v>
      </c>
      <c r="T941" s="427">
        <v>45719</v>
      </c>
      <c r="U941" s="426"/>
      <c r="V941" s="426" t="s">
        <v>59</v>
      </c>
    </row>
    <row r="942" spans="1:22" ht="62.4" x14ac:dyDescent="0.3">
      <c r="A942" s="426">
        <v>936</v>
      </c>
      <c r="B942" s="426" t="s">
        <v>40</v>
      </c>
      <c r="C942" s="44" t="s">
        <v>73</v>
      </c>
      <c r="D942" s="426"/>
      <c r="E942" s="426" t="s">
        <v>75</v>
      </c>
      <c r="F942" s="44" t="s">
        <v>1917</v>
      </c>
      <c r="G942" s="426" t="s">
        <v>184</v>
      </c>
      <c r="H942" s="426">
        <v>406.09300000000002</v>
      </c>
      <c r="I942" s="426">
        <v>1</v>
      </c>
      <c r="J942" s="426">
        <v>406.09300000000002</v>
      </c>
      <c r="K942" s="426">
        <v>406.09300000000002</v>
      </c>
      <c r="L942" s="426">
        <v>1</v>
      </c>
      <c r="M942" s="426">
        <v>406.09300000000002</v>
      </c>
      <c r="N942" s="6" t="s">
        <v>1938</v>
      </c>
      <c r="O942" s="427">
        <v>45719</v>
      </c>
      <c r="P942" s="33" t="str">
        <f>HYPERLINK("https://my.zakupivli.pro/remote/dispatcher/state_purchase_view/57827098", "UA-2025-03-03-010382-a")</f>
        <v>UA-2025-03-03-010382-a</v>
      </c>
      <c r="Q942" s="426">
        <v>406.09300000000002</v>
      </c>
      <c r="R942" s="426">
        <v>1</v>
      </c>
      <c r="S942" s="426">
        <v>406.09300000000002</v>
      </c>
      <c r="T942" s="427">
        <v>45719</v>
      </c>
      <c r="U942" s="426"/>
      <c r="V942" s="426" t="s">
        <v>59</v>
      </c>
    </row>
    <row r="943" spans="1:22" ht="62.4" x14ac:dyDescent="0.3">
      <c r="A943" s="426">
        <v>937</v>
      </c>
      <c r="B943" s="426" t="s">
        <v>40</v>
      </c>
      <c r="C943" s="44" t="s">
        <v>73</v>
      </c>
      <c r="D943" s="426"/>
      <c r="E943" s="426" t="s">
        <v>75</v>
      </c>
      <c r="F943" s="44" t="s">
        <v>1917</v>
      </c>
      <c r="G943" s="426" t="s">
        <v>184</v>
      </c>
      <c r="H943" s="426">
        <v>508.27719999999999</v>
      </c>
      <c r="I943" s="426">
        <v>1</v>
      </c>
      <c r="J943" s="426">
        <v>508.27719999999999</v>
      </c>
      <c r="K943" s="426">
        <v>508.27719999999999</v>
      </c>
      <c r="L943" s="426">
        <v>1</v>
      </c>
      <c r="M943" s="426">
        <v>508.27719999999999</v>
      </c>
      <c r="N943" s="6" t="s">
        <v>1939</v>
      </c>
      <c r="O943" s="427">
        <v>45720</v>
      </c>
      <c r="P943" s="33" t="str">
        <f>HYPERLINK("https://my.zakupivli.pro/remote/dispatcher/state_purchase_view/57859720", "UA-2025-03-04-011644-a")</f>
        <v>UA-2025-03-04-011644-a</v>
      </c>
      <c r="Q943" s="426">
        <v>508.27719999999999</v>
      </c>
      <c r="R943" s="426">
        <v>1</v>
      </c>
      <c r="S943" s="426">
        <v>508.27719999999999</v>
      </c>
      <c r="T943" s="427">
        <v>45720</v>
      </c>
      <c r="U943" s="426"/>
      <c r="V943" s="426" t="s">
        <v>59</v>
      </c>
    </row>
    <row r="944" spans="1:22" ht="46.8" x14ac:dyDescent="0.3">
      <c r="A944" s="426">
        <v>938</v>
      </c>
      <c r="B944" s="426" t="s">
        <v>21</v>
      </c>
      <c r="C944" s="44" t="s">
        <v>2058</v>
      </c>
      <c r="D944" s="426"/>
      <c r="E944" s="426" t="s">
        <v>75</v>
      </c>
      <c r="F944" s="44" t="s">
        <v>1940</v>
      </c>
      <c r="G944" s="426" t="s">
        <v>186</v>
      </c>
      <c r="H944" s="426"/>
      <c r="I944" s="426">
        <v>158</v>
      </c>
      <c r="J944" s="426">
        <v>1179.8870400000001</v>
      </c>
      <c r="K944" s="426"/>
      <c r="L944" s="426">
        <v>158</v>
      </c>
      <c r="M944" s="426">
        <v>1179.8870400000001</v>
      </c>
      <c r="N944" s="6" t="s">
        <v>1941</v>
      </c>
      <c r="O944" s="427">
        <v>45721</v>
      </c>
      <c r="P944" s="122" t="str">
        <f>HYPERLINK("https://my.zakupivli.pro/remote/dispatcher/state_purchase_view/57875267", "UA-2025-03-05-003221-a")</f>
        <v>UA-2025-03-05-003221-a</v>
      </c>
      <c r="Q944" s="426"/>
      <c r="R944" s="426">
        <v>158</v>
      </c>
      <c r="S944" s="426">
        <v>1008.40833</v>
      </c>
      <c r="T944" s="427">
        <v>45742</v>
      </c>
      <c r="U944" s="426"/>
      <c r="V944" s="426"/>
    </row>
    <row r="945" spans="1:22" ht="62.4" x14ac:dyDescent="0.3">
      <c r="A945" s="426">
        <v>939</v>
      </c>
      <c r="B945" s="426" t="s">
        <v>40</v>
      </c>
      <c r="C945" s="44" t="s">
        <v>884</v>
      </c>
      <c r="D945" s="426"/>
      <c r="E945" s="426" t="s">
        <v>20</v>
      </c>
      <c r="F945" s="44" t="s">
        <v>2057</v>
      </c>
      <c r="G945" s="426" t="s">
        <v>184</v>
      </c>
      <c r="H945" s="426">
        <v>91.733549999999994</v>
      </c>
      <c r="I945" s="426">
        <v>1</v>
      </c>
      <c r="J945" s="426">
        <v>91.733549999999994</v>
      </c>
      <c r="K945" s="426">
        <v>91.733549999999994</v>
      </c>
      <c r="L945" s="426">
        <v>1</v>
      </c>
      <c r="M945" s="426">
        <v>91.733549999999994</v>
      </c>
      <c r="N945" s="6" t="s">
        <v>1942</v>
      </c>
      <c r="O945" s="427">
        <v>45721</v>
      </c>
      <c r="P945" s="122" t="str">
        <f>HYPERLINK("https://my.zakupivli.pro/remote/dispatcher/state_purchase_view/57873346", "UA-2025-03-05-002451-a")</f>
        <v>UA-2025-03-05-002451-a</v>
      </c>
      <c r="Q945" s="426">
        <v>91.733549999999994</v>
      </c>
      <c r="R945" s="426">
        <v>1</v>
      </c>
      <c r="S945" s="426">
        <v>91.733549999999994</v>
      </c>
      <c r="T945" s="427">
        <v>45721</v>
      </c>
      <c r="U945" s="426"/>
      <c r="V945" s="426" t="s">
        <v>59</v>
      </c>
    </row>
    <row r="946" spans="1:22" ht="62.4" x14ac:dyDescent="0.3">
      <c r="A946" s="426">
        <v>940</v>
      </c>
      <c r="B946" s="426" t="s">
        <v>21</v>
      </c>
      <c r="C946" s="44" t="s">
        <v>1943</v>
      </c>
      <c r="D946" s="426"/>
      <c r="E946" s="426" t="s">
        <v>75</v>
      </c>
      <c r="F946" s="44" t="s">
        <v>2056</v>
      </c>
      <c r="G946" s="426" t="s">
        <v>185</v>
      </c>
      <c r="H946" s="426"/>
      <c r="I946" s="426">
        <v>34</v>
      </c>
      <c r="J946" s="426">
        <v>428.90600000000001</v>
      </c>
      <c r="K946" s="426"/>
      <c r="L946" s="429">
        <v>34</v>
      </c>
      <c r="M946" s="429">
        <v>428.90600000000001</v>
      </c>
      <c r="N946" s="6" t="s">
        <v>1945</v>
      </c>
      <c r="O946" s="427">
        <v>45722</v>
      </c>
      <c r="P946" s="33" t="str">
        <f>HYPERLINK("https://my.zakupivli.pro/remote/dispatcher/state_purchase_view/57931528", "UA-2025-03-06-012902-a")</f>
        <v>UA-2025-03-06-012902-a</v>
      </c>
      <c r="Q946" s="426"/>
      <c r="R946" s="426"/>
      <c r="S946" s="426"/>
      <c r="T946" s="427"/>
      <c r="U946" s="426" t="s">
        <v>1820</v>
      </c>
      <c r="V946" s="426"/>
    </row>
    <row r="947" spans="1:22" ht="62.4" x14ac:dyDescent="0.3">
      <c r="A947" s="426">
        <v>941</v>
      </c>
      <c r="B947" s="450" t="s">
        <v>21</v>
      </c>
      <c r="C947" s="456" t="s">
        <v>1944</v>
      </c>
      <c r="D947" s="450"/>
      <c r="E947" s="450" t="s">
        <v>75</v>
      </c>
      <c r="F947" s="456" t="s">
        <v>2055</v>
      </c>
      <c r="G947" s="426" t="s">
        <v>186</v>
      </c>
      <c r="H947" s="426"/>
      <c r="I947" s="426">
        <v>8</v>
      </c>
      <c r="J947" s="426">
        <v>98.179000000000002</v>
      </c>
      <c r="K947" s="426"/>
      <c r="L947" s="429">
        <v>8</v>
      </c>
      <c r="M947" s="429">
        <v>98.179000000000002</v>
      </c>
      <c r="N947" s="6" t="s">
        <v>1946</v>
      </c>
      <c r="O947" s="430">
        <v>45722</v>
      </c>
      <c r="P947" s="33" t="str">
        <f>HYPERLINK("https://my.zakupivli.pro/remote/dispatcher/state_purchase_view/57925883", "UA-2025-03-06-010281-a")</f>
        <v>UA-2025-03-06-010281-a</v>
      </c>
      <c r="Q947" s="426"/>
      <c r="R947" s="429">
        <v>8</v>
      </c>
      <c r="S947" s="429">
        <v>98.179000000000002</v>
      </c>
      <c r="T947" s="430">
        <v>45721</v>
      </c>
      <c r="U947" s="426"/>
      <c r="V947" s="429" t="s">
        <v>59</v>
      </c>
    </row>
    <row r="948" spans="1:22" ht="62.4" x14ac:dyDescent="0.3">
      <c r="A948" s="426">
        <v>942</v>
      </c>
      <c r="B948" s="426" t="s">
        <v>40</v>
      </c>
      <c r="C948" s="44" t="s">
        <v>2038</v>
      </c>
      <c r="D948" s="426"/>
      <c r="E948" s="426" t="s">
        <v>20</v>
      </c>
      <c r="F948" s="44" t="s">
        <v>1947</v>
      </c>
      <c r="G948" s="426" t="s">
        <v>184</v>
      </c>
      <c r="H948" s="426">
        <v>218.52443</v>
      </c>
      <c r="I948" s="426">
        <v>1</v>
      </c>
      <c r="J948" s="434">
        <v>218.52443</v>
      </c>
      <c r="K948" s="434">
        <v>218.52443</v>
      </c>
      <c r="L948" s="434">
        <v>1</v>
      </c>
      <c r="M948" s="434">
        <v>218.52443</v>
      </c>
      <c r="N948" s="6" t="s">
        <v>1948</v>
      </c>
      <c r="O948" s="427">
        <v>45726</v>
      </c>
      <c r="P948" s="122" t="str">
        <f>HYPERLINK("https://my.zakupivli.pro/remote/dispatcher/state_purchase_view/57971178", "UA-2025-03-10-004948-a")</f>
        <v>UA-2025-03-10-004948-a</v>
      </c>
      <c r="Q948" s="434">
        <v>218.52443</v>
      </c>
      <c r="R948" s="434">
        <v>1</v>
      </c>
      <c r="S948" s="434">
        <v>218.52443</v>
      </c>
      <c r="T948" s="433">
        <v>45726</v>
      </c>
      <c r="U948" s="426"/>
      <c r="V948" s="434" t="s">
        <v>59</v>
      </c>
    </row>
    <row r="949" spans="1:22" ht="62.4" x14ac:dyDescent="0.3">
      <c r="A949" s="450">
        <v>943</v>
      </c>
      <c r="B949" s="450" t="s">
        <v>21</v>
      </c>
      <c r="C949" s="456" t="s">
        <v>1117</v>
      </c>
      <c r="D949" s="450"/>
      <c r="E949" s="450" t="s">
        <v>75</v>
      </c>
      <c r="F949" s="456" t="s">
        <v>2054</v>
      </c>
      <c r="G949" s="426" t="s">
        <v>186</v>
      </c>
      <c r="H949" s="426"/>
      <c r="I949" s="426">
        <v>10</v>
      </c>
      <c r="J949" s="426">
        <v>204.12375</v>
      </c>
      <c r="K949" s="426"/>
      <c r="L949" s="435">
        <v>10</v>
      </c>
      <c r="M949" s="435">
        <v>204.12375</v>
      </c>
      <c r="N949" s="6" t="s">
        <v>1951</v>
      </c>
      <c r="O949" s="427">
        <v>45729</v>
      </c>
      <c r="P949" s="33" t="str">
        <f>HYPERLINK("https://my.zakupivli.pro/remote/dispatcher/state_purchase_view/58076884", "UA-2025-03-13-009703-a")</f>
        <v>UA-2025-03-13-009703-a</v>
      </c>
      <c r="Q949" s="426"/>
      <c r="R949" s="435">
        <v>10</v>
      </c>
      <c r="S949" s="435">
        <v>204.12375</v>
      </c>
      <c r="T949" s="436">
        <v>45729</v>
      </c>
      <c r="U949" s="426"/>
      <c r="V949" s="435" t="s">
        <v>59</v>
      </c>
    </row>
    <row r="950" spans="1:22" ht="62.4" x14ac:dyDescent="0.3">
      <c r="A950" s="426">
        <v>944</v>
      </c>
      <c r="B950" s="426" t="s">
        <v>21</v>
      </c>
      <c r="C950" s="44" t="s">
        <v>2030</v>
      </c>
      <c r="D950" s="426"/>
      <c r="E950" s="435" t="s">
        <v>75</v>
      </c>
      <c r="F950" s="44" t="s">
        <v>1949</v>
      </c>
      <c r="G950" s="426" t="s">
        <v>186</v>
      </c>
      <c r="H950" s="426"/>
      <c r="I950" s="426">
        <v>45</v>
      </c>
      <c r="J950" s="426">
        <v>1308.3333299999999</v>
      </c>
      <c r="K950" s="426"/>
      <c r="L950" s="435">
        <v>45</v>
      </c>
      <c r="M950" s="435">
        <v>1308.3333299999999</v>
      </c>
      <c r="N950" s="6" t="s">
        <v>1952</v>
      </c>
      <c r="O950" s="436">
        <v>45729</v>
      </c>
      <c r="P950" s="33" t="str">
        <f>HYPERLINK("https://my.zakupivli.pro/remote/dispatcher/state_purchase_view/58072937", "UA-2025-03-13-007768-a")</f>
        <v>UA-2025-03-13-007768-a</v>
      </c>
      <c r="Q950" s="426"/>
      <c r="R950" s="426">
        <v>45</v>
      </c>
      <c r="S950" s="426">
        <v>1272.60025</v>
      </c>
      <c r="T950" s="436">
        <v>45747</v>
      </c>
      <c r="U950" s="426"/>
      <c r="V950" s="435"/>
    </row>
    <row r="951" spans="1:22" ht="62.4" x14ac:dyDescent="0.3">
      <c r="A951" s="426">
        <v>945</v>
      </c>
      <c r="B951" s="426" t="s">
        <v>40</v>
      </c>
      <c r="C951" s="44" t="s">
        <v>73</v>
      </c>
      <c r="D951" s="426"/>
      <c r="E951" s="435" t="s">
        <v>75</v>
      </c>
      <c r="F951" s="44" t="s">
        <v>2029</v>
      </c>
      <c r="G951" s="426" t="s">
        <v>184</v>
      </c>
      <c r="H951" s="426"/>
      <c r="I951" s="426">
        <v>1</v>
      </c>
      <c r="J951" s="426">
        <v>211.26647</v>
      </c>
      <c r="K951" s="426"/>
      <c r="L951" s="435">
        <v>1</v>
      </c>
      <c r="M951" s="435">
        <v>211.26647</v>
      </c>
      <c r="N951" s="6" t="s">
        <v>1953</v>
      </c>
      <c r="O951" s="436">
        <v>45729</v>
      </c>
      <c r="P951" s="33" t="str">
        <f>HYPERLINK("https://my.zakupivli.pro/remote/dispatcher/state_purchase_view/58061453", "UA-2025-03-13-002322-a")</f>
        <v>UA-2025-03-13-002322-a</v>
      </c>
      <c r="Q951" s="426"/>
      <c r="R951" s="435">
        <v>1</v>
      </c>
      <c r="S951" s="435">
        <v>211.26647</v>
      </c>
      <c r="T951" s="436">
        <v>45729</v>
      </c>
      <c r="U951" s="426"/>
      <c r="V951" s="435" t="s">
        <v>59</v>
      </c>
    </row>
    <row r="952" spans="1:22" ht="62.4" x14ac:dyDescent="0.3">
      <c r="A952" s="426">
        <v>946</v>
      </c>
      <c r="B952" s="426" t="s">
        <v>40</v>
      </c>
      <c r="C952" s="44" t="s">
        <v>73</v>
      </c>
      <c r="D952" s="426"/>
      <c r="E952" s="435" t="s">
        <v>75</v>
      </c>
      <c r="F952" s="44" t="s">
        <v>2028</v>
      </c>
      <c r="G952" s="426" t="s">
        <v>184</v>
      </c>
      <c r="H952" s="426"/>
      <c r="I952" s="426">
        <v>1</v>
      </c>
      <c r="J952" s="426">
        <v>440.26853999999997</v>
      </c>
      <c r="K952" s="426"/>
      <c r="L952" s="435">
        <v>1</v>
      </c>
      <c r="M952" s="435">
        <v>440.26853999999997</v>
      </c>
      <c r="N952" s="6" t="s">
        <v>1954</v>
      </c>
      <c r="O952" s="436">
        <v>45729</v>
      </c>
      <c r="P952" s="33" t="str">
        <f>HYPERLINK("https://my.zakupivli.pro/remote/dispatcher/state_purchase_view/58060906", "UA-2025-03-13-002113-a")</f>
        <v>UA-2025-03-13-002113-a</v>
      </c>
      <c r="Q952" s="426"/>
      <c r="R952" s="435">
        <v>1</v>
      </c>
      <c r="S952" s="435">
        <v>440.26853999999997</v>
      </c>
      <c r="T952" s="436">
        <v>45729</v>
      </c>
      <c r="U952" s="426"/>
      <c r="V952" s="435" t="s">
        <v>59</v>
      </c>
    </row>
    <row r="953" spans="1:22" ht="78" x14ac:dyDescent="0.3">
      <c r="A953" s="435">
        <v>947</v>
      </c>
      <c r="B953" s="435" t="s">
        <v>40</v>
      </c>
      <c r="C953" s="44" t="s">
        <v>2021</v>
      </c>
      <c r="D953" s="435"/>
      <c r="E953" s="435" t="s">
        <v>75</v>
      </c>
      <c r="F953" s="44" t="s">
        <v>1950</v>
      </c>
      <c r="G953" s="435" t="s">
        <v>184</v>
      </c>
      <c r="H953" s="435"/>
      <c r="I953" s="435">
        <v>1</v>
      </c>
      <c r="J953" s="435">
        <v>143.95327</v>
      </c>
      <c r="K953" s="435"/>
      <c r="L953" s="435">
        <v>1</v>
      </c>
      <c r="M953" s="435">
        <v>143.95327</v>
      </c>
      <c r="N953" s="6" t="s">
        <v>1955</v>
      </c>
      <c r="O953" s="436">
        <v>45729</v>
      </c>
      <c r="P953" s="33" t="str">
        <f>HYPERLINK("https://my.zakupivli.pro/remote/dispatcher/state_purchase_view/58056297", "UA-2025-03-13-000096-a")</f>
        <v>UA-2025-03-13-000096-a</v>
      </c>
      <c r="Q953" s="435"/>
      <c r="R953" s="435">
        <v>1</v>
      </c>
      <c r="S953" s="435">
        <v>143.95327</v>
      </c>
      <c r="T953" s="436">
        <v>45729</v>
      </c>
      <c r="U953" s="435"/>
      <c r="V953" s="435" t="s">
        <v>59</v>
      </c>
    </row>
    <row r="954" spans="1:22" ht="43.2" x14ac:dyDescent="0.3">
      <c r="A954" s="435">
        <v>948</v>
      </c>
      <c r="B954" s="435" t="s">
        <v>21</v>
      </c>
      <c r="C954" s="44" t="s">
        <v>30</v>
      </c>
      <c r="D954" s="435"/>
      <c r="E954" s="435" t="s">
        <v>75</v>
      </c>
      <c r="F954" s="44" t="s">
        <v>2027</v>
      </c>
      <c r="G954" s="435" t="s">
        <v>185</v>
      </c>
      <c r="H954" s="435"/>
      <c r="I954" s="435">
        <v>160</v>
      </c>
      <c r="J954" s="435">
        <v>433.33332999999999</v>
      </c>
      <c r="K954" s="435"/>
      <c r="L954" s="435">
        <v>160</v>
      </c>
      <c r="M954" s="435">
        <v>433.33332999999999</v>
      </c>
      <c r="N954" s="6" t="s">
        <v>1958</v>
      </c>
      <c r="O954" s="436">
        <v>45730</v>
      </c>
      <c r="P954" s="33" t="str">
        <f>HYPERLINK("https://my.zakupivli.pro/remote/dispatcher/state_purchase_view/58109414", "UA-2025-03-14-009710-a")</f>
        <v>UA-2025-03-14-009710-a</v>
      </c>
      <c r="Q954" s="435"/>
      <c r="R954" s="435">
        <v>160</v>
      </c>
      <c r="S954" s="435">
        <v>333.25069999999999</v>
      </c>
      <c r="T954" s="436">
        <v>45750</v>
      </c>
      <c r="U954" s="435"/>
      <c r="V954" s="435"/>
    </row>
    <row r="955" spans="1:22" ht="62.4" x14ac:dyDescent="0.3">
      <c r="A955" s="435">
        <v>949</v>
      </c>
      <c r="B955" s="435" t="s">
        <v>21</v>
      </c>
      <c r="C955" s="44" t="s">
        <v>2026</v>
      </c>
      <c r="D955" s="435"/>
      <c r="E955" s="435" t="s">
        <v>75</v>
      </c>
      <c r="F955" s="44" t="s">
        <v>1956</v>
      </c>
      <c r="G955" s="435" t="s">
        <v>186</v>
      </c>
      <c r="H955" s="435"/>
      <c r="I955" s="435">
        <v>3</v>
      </c>
      <c r="J955" s="435">
        <v>60.97</v>
      </c>
      <c r="K955" s="435"/>
      <c r="L955" s="435">
        <v>3</v>
      </c>
      <c r="M955" s="435">
        <v>60.97</v>
      </c>
      <c r="N955" s="6" t="s">
        <v>1959</v>
      </c>
      <c r="O955" s="436">
        <v>45730</v>
      </c>
      <c r="P955" s="33" t="str">
        <f>HYPERLINK("https://my.zakupivli.pro/remote/dispatcher/state_purchase_view/58096222", "UA-2025-03-14-003738-a")</f>
        <v>UA-2025-03-14-003738-a</v>
      </c>
      <c r="Q955" s="435"/>
      <c r="R955" s="435">
        <v>3</v>
      </c>
      <c r="S955" s="435">
        <v>60.97</v>
      </c>
      <c r="T955" s="436">
        <v>45730</v>
      </c>
      <c r="U955" s="435"/>
      <c r="V955" s="435" t="s">
        <v>59</v>
      </c>
    </row>
    <row r="956" spans="1:22" ht="62.4" x14ac:dyDescent="0.3">
      <c r="A956" s="435">
        <v>950</v>
      </c>
      <c r="B956" s="435" t="s">
        <v>1150</v>
      </c>
      <c r="C956" s="44" t="s">
        <v>2025</v>
      </c>
      <c r="D956" s="435"/>
      <c r="E956" s="435" t="s">
        <v>75</v>
      </c>
      <c r="F956" s="44" t="s">
        <v>1957</v>
      </c>
      <c r="G956" s="435" t="s">
        <v>1149</v>
      </c>
      <c r="H956" s="435"/>
      <c r="I956" s="435">
        <v>1</v>
      </c>
      <c r="J956" s="119">
        <v>81</v>
      </c>
      <c r="K956" s="435"/>
      <c r="L956" s="435">
        <v>1</v>
      </c>
      <c r="M956" s="119">
        <v>81</v>
      </c>
      <c r="N956" s="6" t="s">
        <v>1960</v>
      </c>
      <c r="O956" s="436">
        <v>45730</v>
      </c>
      <c r="P956" s="33" t="str">
        <f>HYPERLINK("https://my.zakupivli.pro/remote/dispatcher/state_purchase_view/58089610", "UA-2025-03-14-000631-a")</f>
        <v>UA-2025-03-14-000631-a</v>
      </c>
      <c r="Q956" s="435"/>
      <c r="R956" s="435">
        <v>1</v>
      </c>
      <c r="S956" s="119">
        <v>81</v>
      </c>
      <c r="T956" s="436">
        <v>45730</v>
      </c>
      <c r="U956" s="435"/>
      <c r="V956" s="435" t="s">
        <v>59</v>
      </c>
    </row>
    <row r="957" spans="1:22" ht="62.4" x14ac:dyDescent="0.3">
      <c r="A957" s="435">
        <v>951</v>
      </c>
      <c r="B957" s="435" t="s">
        <v>40</v>
      </c>
      <c r="C957" s="44" t="s">
        <v>2021</v>
      </c>
      <c r="D957" s="435"/>
      <c r="E957" s="435" t="s">
        <v>20</v>
      </c>
      <c r="F957" s="44" t="s">
        <v>1961</v>
      </c>
      <c r="G957" s="435" t="s">
        <v>184</v>
      </c>
      <c r="H957" s="435">
        <v>219.46376000000001</v>
      </c>
      <c r="I957" s="435">
        <v>1</v>
      </c>
      <c r="J957" s="437">
        <v>219.46376000000001</v>
      </c>
      <c r="K957" s="437">
        <v>219.46376000000001</v>
      </c>
      <c r="L957" s="437">
        <v>1</v>
      </c>
      <c r="M957" s="437">
        <v>219.46376000000001</v>
      </c>
      <c r="N957" s="6" t="s">
        <v>1963</v>
      </c>
      <c r="O957" s="436">
        <v>45735</v>
      </c>
      <c r="P957" s="33" t="str">
        <f>HYPERLINK("https://my.zakupivli.pro/remote/dispatcher/state_purchase_view/58211662", "UA-2025-03-19-012837-a")</f>
        <v>UA-2025-03-19-012837-a</v>
      </c>
      <c r="Q957" s="437">
        <v>219.46376000000001</v>
      </c>
      <c r="R957" s="437">
        <v>1</v>
      </c>
      <c r="S957" s="437">
        <v>219.46376000000001</v>
      </c>
      <c r="T957" s="438">
        <v>45735</v>
      </c>
      <c r="U957" s="435"/>
      <c r="V957" s="437" t="s">
        <v>59</v>
      </c>
    </row>
    <row r="958" spans="1:22" ht="62.4" x14ac:dyDescent="0.3">
      <c r="A958" s="435">
        <v>952</v>
      </c>
      <c r="B958" s="435" t="s">
        <v>40</v>
      </c>
      <c r="C958" s="44" t="s">
        <v>2021</v>
      </c>
      <c r="D958" s="435"/>
      <c r="E958" s="435" t="s">
        <v>20</v>
      </c>
      <c r="F958" s="44" t="s">
        <v>1962</v>
      </c>
      <c r="G958" s="435" t="s">
        <v>184</v>
      </c>
      <c r="H958" s="435">
        <v>72.275949999999995</v>
      </c>
      <c r="I958" s="435">
        <v>1</v>
      </c>
      <c r="J958" s="437">
        <v>72.275949999999995</v>
      </c>
      <c r="K958" s="437">
        <v>72.275949999999995</v>
      </c>
      <c r="L958" s="437">
        <v>1</v>
      </c>
      <c r="M958" s="437">
        <v>72.275949999999995</v>
      </c>
      <c r="N958" s="6" t="s">
        <v>1964</v>
      </c>
      <c r="O958" s="438">
        <v>45735</v>
      </c>
      <c r="P958" s="33" t="str">
        <f>HYPERLINK("https://my.zakupivli.pro/remote/dispatcher/state_purchase_view/58211601", "UA-2025-03-19-012800-a")</f>
        <v>UA-2025-03-19-012800-a</v>
      </c>
      <c r="Q958" s="437">
        <v>72.275949999999995</v>
      </c>
      <c r="R958" s="437">
        <v>1</v>
      </c>
      <c r="S958" s="437">
        <v>72.275949999999995</v>
      </c>
      <c r="T958" s="438">
        <v>45735</v>
      </c>
      <c r="U958" s="435"/>
      <c r="V958" s="437" t="s">
        <v>59</v>
      </c>
    </row>
    <row r="959" spans="1:22" ht="62.4" x14ac:dyDescent="0.3">
      <c r="A959" s="435">
        <v>953</v>
      </c>
      <c r="B959" s="435" t="s">
        <v>21</v>
      </c>
      <c r="C959" s="44" t="s">
        <v>1943</v>
      </c>
      <c r="D959" s="435"/>
      <c r="E959" s="435" t="s">
        <v>75</v>
      </c>
      <c r="F959" s="44" t="s">
        <v>2024</v>
      </c>
      <c r="G959" s="435" t="s">
        <v>185</v>
      </c>
      <c r="H959" s="435"/>
      <c r="I959" s="435">
        <v>34</v>
      </c>
      <c r="J959" s="435">
        <v>428.90600000000001</v>
      </c>
      <c r="K959" s="435"/>
      <c r="L959" s="437">
        <v>34</v>
      </c>
      <c r="M959" s="437">
        <v>428.90600000000001</v>
      </c>
      <c r="N959" s="6" t="s">
        <v>1965</v>
      </c>
      <c r="O959" s="438">
        <v>45735</v>
      </c>
      <c r="P959" s="33" t="str">
        <f>HYPERLINK("https://my.zakupivli.pro/remote/dispatcher/state_purchase_view/58199921", "UA-2025-03-19-007714-a")</f>
        <v>UA-2025-03-19-007714-a</v>
      </c>
      <c r="Q959" s="435"/>
      <c r="R959" s="435">
        <v>34</v>
      </c>
      <c r="S959" s="435">
        <v>377.911</v>
      </c>
      <c r="T959" s="436">
        <v>45750</v>
      </c>
      <c r="U959" s="435"/>
      <c r="V959" s="435"/>
    </row>
    <row r="960" spans="1:22" ht="78" x14ac:dyDescent="0.3">
      <c r="A960" s="435">
        <v>954</v>
      </c>
      <c r="B960" s="435" t="s">
        <v>40</v>
      </c>
      <c r="C960" s="44" t="s">
        <v>2021</v>
      </c>
      <c r="D960" s="435"/>
      <c r="E960" s="435" t="s">
        <v>20</v>
      </c>
      <c r="F960" s="44" t="s">
        <v>1966</v>
      </c>
      <c r="G960" s="435" t="s">
        <v>184</v>
      </c>
      <c r="H960" s="435">
        <v>1006.59651</v>
      </c>
      <c r="I960" s="435">
        <v>1</v>
      </c>
      <c r="J960" s="437">
        <v>1006.59651</v>
      </c>
      <c r="K960" s="437">
        <v>1006.59651</v>
      </c>
      <c r="L960" s="437">
        <v>1</v>
      </c>
      <c r="M960" s="437">
        <v>1006.59651</v>
      </c>
      <c r="N960" s="6" t="s">
        <v>1967</v>
      </c>
      <c r="O960" s="436">
        <v>45736</v>
      </c>
      <c r="P960" s="33" t="str">
        <f>HYPERLINK("https://my.zakupivli.pro/remote/dispatcher/state_purchase_view/58221122", "UA-2025-03-20-002481-a")</f>
        <v>UA-2025-03-20-002481-a</v>
      </c>
      <c r="Q960" s="437">
        <v>1006.59651</v>
      </c>
      <c r="R960" s="437">
        <v>1</v>
      </c>
      <c r="S960" s="437">
        <v>1006.59651</v>
      </c>
      <c r="T960" s="438">
        <v>45736</v>
      </c>
      <c r="U960" s="435"/>
      <c r="V960" s="437" t="s">
        <v>59</v>
      </c>
    </row>
    <row r="961" spans="1:22" ht="62.4" x14ac:dyDescent="0.3">
      <c r="A961" s="435">
        <v>955</v>
      </c>
      <c r="B961" s="435" t="s">
        <v>40</v>
      </c>
      <c r="C961" s="41" t="s">
        <v>395</v>
      </c>
      <c r="D961" s="435"/>
      <c r="E961" s="435" t="s">
        <v>75</v>
      </c>
      <c r="F961" s="44" t="s">
        <v>2023</v>
      </c>
      <c r="G961" s="435" t="s">
        <v>184</v>
      </c>
      <c r="H961" s="435" t="s">
        <v>1968</v>
      </c>
      <c r="I961" s="435">
        <v>1</v>
      </c>
      <c r="J961" s="437" t="s">
        <v>1968</v>
      </c>
      <c r="K961" s="437" t="s">
        <v>1968</v>
      </c>
      <c r="L961" s="437">
        <v>1</v>
      </c>
      <c r="M961" s="437" t="s">
        <v>1968</v>
      </c>
      <c r="N961" s="6" t="s">
        <v>1969</v>
      </c>
      <c r="O961" s="436">
        <v>45737</v>
      </c>
      <c r="P961" s="33" t="str">
        <f>HYPERLINK("https://my.zakupivli.pro/remote/dispatcher/state_purchase_view/58273102", "UA-2025-03-21-011182-a")</f>
        <v>UA-2025-03-21-011182-a</v>
      </c>
      <c r="Q961" s="437" t="s">
        <v>1968</v>
      </c>
      <c r="R961" s="437">
        <v>1</v>
      </c>
      <c r="S961" s="437" t="s">
        <v>1968</v>
      </c>
      <c r="T961" s="436">
        <v>45737</v>
      </c>
      <c r="U961" s="435"/>
      <c r="V961" s="437" t="s">
        <v>59</v>
      </c>
    </row>
    <row r="962" spans="1:22" ht="62.4" x14ac:dyDescent="0.3">
      <c r="A962" s="435">
        <v>956</v>
      </c>
      <c r="B962" s="435" t="s">
        <v>21</v>
      </c>
      <c r="C962" s="44" t="s">
        <v>2022</v>
      </c>
      <c r="D962" s="435"/>
      <c r="E962" s="435" t="s">
        <v>75</v>
      </c>
      <c r="F962" s="44" t="s">
        <v>1970</v>
      </c>
      <c r="G962" s="435" t="s">
        <v>1973</v>
      </c>
      <c r="H962" s="435"/>
      <c r="I962" s="435">
        <v>328</v>
      </c>
      <c r="J962" s="435">
        <v>78.048000000000002</v>
      </c>
      <c r="K962" s="435"/>
      <c r="L962" s="437">
        <v>328</v>
      </c>
      <c r="M962" s="437">
        <v>78.048000000000002</v>
      </c>
      <c r="N962" s="6" t="s">
        <v>1972</v>
      </c>
      <c r="O962" s="438">
        <v>45740</v>
      </c>
      <c r="P962" s="33" t="str">
        <f>HYPERLINK("https://my.zakupivli.pro/remote/dispatcher/state_purchase_view/58282530", "UA-2025-03-24-001110-a")</f>
        <v>UA-2025-03-24-001110-a</v>
      </c>
      <c r="Q962" s="435"/>
      <c r="R962" s="437">
        <v>328</v>
      </c>
      <c r="S962" s="437">
        <v>78.048000000000002</v>
      </c>
      <c r="T962" s="436">
        <v>45740</v>
      </c>
      <c r="U962" s="435"/>
      <c r="V962" s="437" t="s">
        <v>59</v>
      </c>
    </row>
    <row r="963" spans="1:22" ht="62.4" x14ac:dyDescent="0.3">
      <c r="A963" s="435">
        <v>957</v>
      </c>
      <c r="B963" s="435" t="s">
        <v>40</v>
      </c>
      <c r="C963" s="44" t="s">
        <v>2021</v>
      </c>
      <c r="D963" s="435"/>
      <c r="E963" s="435" t="s">
        <v>20</v>
      </c>
      <c r="F963" s="44" t="s">
        <v>1971</v>
      </c>
      <c r="G963" s="435" t="s">
        <v>184</v>
      </c>
      <c r="H963" s="435"/>
      <c r="I963" s="435">
        <v>1</v>
      </c>
      <c r="J963" s="435">
        <v>151.13647</v>
      </c>
      <c r="K963" s="435"/>
      <c r="L963" s="437">
        <v>1</v>
      </c>
      <c r="M963" s="437">
        <v>151.13647</v>
      </c>
      <c r="N963" s="6" t="s">
        <v>1974</v>
      </c>
      <c r="O963" s="438">
        <v>45740</v>
      </c>
      <c r="P963" s="33" t="str">
        <f>HYPERLINK("https://my.zakupivli.pro/remote/dispatcher/state_purchase_view/58282446", "UA-2025-03-24-001051-a")</f>
        <v>UA-2025-03-24-001051-a</v>
      </c>
      <c r="Q963" s="435"/>
      <c r="R963" s="437">
        <v>1</v>
      </c>
      <c r="S963" s="437">
        <v>151.13647</v>
      </c>
      <c r="T963" s="436">
        <v>45737</v>
      </c>
      <c r="U963" s="435"/>
      <c r="V963" s="437" t="s">
        <v>59</v>
      </c>
    </row>
    <row r="964" spans="1:22" ht="62.4" x14ac:dyDescent="0.3">
      <c r="A964" s="437">
        <v>958</v>
      </c>
      <c r="B964" s="437" t="s">
        <v>40</v>
      </c>
      <c r="C964" s="44" t="s">
        <v>884</v>
      </c>
      <c r="D964" s="437"/>
      <c r="E964" s="437" t="s">
        <v>20</v>
      </c>
      <c r="F964" s="44" t="s">
        <v>2020</v>
      </c>
      <c r="G964" s="437" t="s">
        <v>184</v>
      </c>
      <c r="H964" s="437"/>
      <c r="I964" s="437">
        <v>1</v>
      </c>
      <c r="J964" s="437">
        <v>289.51231999999999</v>
      </c>
      <c r="K964" s="437"/>
      <c r="L964" s="437">
        <v>1</v>
      </c>
      <c r="M964" s="437">
        <v>289.51231999999999</v>
      </c>
      <c r="N964" s="6" t="s">
        <v>1975</v>
      </c>
      <c r="O964" s="438">
        <v>45740</v>
      </c>
      <c r="P964" s="33" t="str">
        <f>HYPERLINK("https://my.zakupivli.pro/remote/dispatcher/state_purchase_view/58282171", "UA-2025-03-24-000961-a")</f>
        <v>UA-2025-03-24-000961-a</v>
      </c>
      <c r="Q964" s="437"/>
      <c r="R964" s="437">
        <v>1</v>
      </c>
      <c r="S964" s="437">
        <v>289.51231999999999</v>
      </c>
      <c r="T964" s="438">
        <v>45737</v>
      </c>
      <c r="U964" s="437"/>
      <c r="V964" s="437" t="s">
        <v>59</v>
      </c>
    </row>
    <row r="965" spans="1:22" ht="62.4" x14ac:dyDescent="0.3">
      <c r="A965" s="437">
        <v>959</v>
      </c>
      <c r="B965" s="437" t="s">
        <v>40</v>
      </c>
      <c r="C965" s="44" t="s">
        <v>884</v>
      </c>
      <c r="D965" s="437"/>
      <c r="E965" s="437" t="s">
        <v>20</v>
      </c>
      <c r="F965" s="44" t="s">
        <v>2019</v>
      </c>
      <c r="G965" s="437" t="s">
        <v>184</v>
      </c>
      <c r="H965" s="437"/>
      <c r="I965" s="437">
        <v>1</v>
      </c>
      <c r="J965" s="437">
        <v>48.222900000000003</v>
      </c>
      <c r="K965" s="437"/>
      <c r="L965" s="437">
        <v>1</v>
      </c>
      <c r="M965" s="437">
        <v>48.222900000000003</v>
      </c>
      <c r="N965" s="6" t="s">
        <v>1976</v>
      </c>
      <c r="O965" s="438">
        <v>45740</v>
      </c>
      <c r="P965" s="441" t="str">
        <f>HYPERLINK("https://my.zakupivli.pro/remote/dispatcher/state_purchase_view/58281188", "UA-2025-03-24-000505-a")</f>
        <v>UA-2025-03-24-000505-a</v>
      </c>
      <c r="Q965" s="437"/>
      <c r="R965" s="437">
        <v>1</v>
      </c>
      <c r="S965" s="437">
        <v>48.222900000000003</v>
      </c>
      <c r="T965" s="438" t="s">
        <v>1977</v>
      </c>
      <c r="U965" s="437"/>
      <c r="V965" s="437" t="s">
        <v>59</v>
      </c>
    </row>
    <row r="966" spans="1:22" ht="43.2" x14ac:dyDescent="0.3">
      <c r="A966" s="437">
        <v>960</v>
      </c>
      <c r="B966" s="437" t="s">
        <v>21</v>
      </c>
      <c r="C966" s="442" t="s">
        <v>2018</v>
      </c>
      <c r="D966" s="437"/>
      <c r="E966" s="437" t="s">
        <v>75</v>
      </c>
      <c r="F966" s="236" t="s">
        <v>1978</v>
      </c>
      <c r="G966" s="437" t="s">
        <v>186</v>
      </c>
      <c r="H966" s="437"/>
      <c r="I966" s="437">
        <v>44</v>
      </c>
      <c r="J966" s="437">
        <v>1580.9042199999999</v>
      </c>
      <c r="K966" s="437"/>
      <c r="L966" s="437">
        <v>44</v>
      </c>
      <c r="M966" s="437">
        <v>1580.9042199999999</v>
      </c>
      <c r="N966" s="6" t="s">
        <v>1979</v>
      </c>
      <c r="O966" s="438">
        <v>45740</v>
      </c>
      <c r="P966" s="99" t="s">
        <v>1980</v>
      </c>
      <c r="Q966" s="470"/>
      <c r="R966" s="470"/>
      <c r="S966" s="470"/>
      <c r="T966" s="471"/>
      <c r="U966" s="437" t="s">
        <v>1820</v>
      </c>
      <c r="V966" s="437"/>
    </row>
    <row r="967" spans="1:22" ht="62.4" x14ac:dyDescent="0.3">
      <c r="A967" s="437">
        <v>961</v>
      </c>
      <c r="B967" s="437" t="s">
        <v>40</v>
      </c>
      <c r="C967" s="44" t="s">
        <v>884</v>
      </c>
      <c r="D967" s="437"/>
      <c r="E967" s="437" t="s">
        <v>20</v>
      </c>
      <c r="F967" s="44" t="s">
        <v>2017</v>
      </c>
      <c r="G967" s="437" t="s">
        <v>184</v>
      </c>
      <c r="H967" s="437">
        <v>401.91501</v>
      </c>
      <c r="I967" s="437">
        <v>1</v>
      </c>
      <c r="J967" s="439">
        <v>401.91501</v>
      </c>
      <c r="K967" s="439">
        <v>401.91501</v>
      </c>
      <c r="L967" s="439">
        <v>1</v>
      </c>
      <c r="M967" s="439">
        <v>401.91501</v>
      </c>
      <c r="N967" s="6" t="s">
        <v>1985</v>
      </c>
      <c r="O967" s="438">
        <v>45747</v>
      </c>
      <c r="P967" s="33" t="str">
        <f>HYPERLINK("https://my.zakupivli.pro/remote/dispatcher/state_purchase_view/58434804", "UA-2025-03-31-003187-a")</f>
        <v>UA-2025-03-31-003187-a</v>
      </c>
      <c r="Q967" s="439">
        <v>401.91501</v>
      </c>
      <c r="R967" s="439">
        <v>1</v>
      </c>
      <c r="S967" s="439">
        <v>401.91501</v>
      </c>
      <c r="T967" s="440">
        <v>45747</v>
      </c>
      <c r="U967" s="437"/>
      <c r="V967" s="439" t="s">
        <v>59</v>
      </c>
    </row>
    <row r="968" spans="1:22" ht="109.2" x14ac:dyDescent="0.3">
      <c r="A968" s="437">
        <v>962</v>
      </c>
      <c r="B968" s="437" t="s">
        <v>40</v>
      </c>
      <c r="C968" s="44" t="s">
        <v>2016</v>
      </c>
      <c r="D968" s="437"/>
      <c r="E968" s="437" t="s">
        <v>20</v>
      </c>
      <c r="F968" s="44" t="s">
        <v>1981</v>
      </c>
      <c r="G968" s="437" t="s">
        <v>184</v>
      </c>
      <c r="H968" s="437">
        <v>748.34308999999996</v>
      </c>
      <c r="I968" s="437">
        <v>1</v>
      </c>
      <c r="J968" s="439">
        <v>748.34308999999996</v>
      </c>
      <c r="K968" s="439">
        <v>748.34308999999996</v>
      </c>
      <c r="L968" s="439">
        <v>1</v>
      </c>
      <c r="M968" s="439">
        <v>748.34308999999996</v>
      </c>
      <c r="N968" s="6" t="s">
        <v>1986</v>
      </c>
      <c r="O968" s="440">
        <v>45743</v>
      </c>
      <c r="P968" s="33" t="str">
        <f>HYPERLINK("https://my.zakupivli.pro/remote/dispatcher/state_purchase_view/58402308", "UA-2025-03-28-000686-a")</f>
        <v>UA-2025-03-28-000686-a</v>
      </c>
      <c r="Q968" s="439">
        <v>748.34308999999996</v>
      </c>
      <c r="R968" s="439">
        <v>1</v>
      </c>
      <c r="S968" s="439">
        <v>748.34308999999996</v>
      </c>
      <c r="T968" s="438">
        <v>45743</v>
      </c>
      <c r="U968" s="437"/>
      <c r="V968" s="439" t="s">
        <v>59</v>
      </c>
    </row>
    <row r="969" spans="1:22" ht="46.8" x14ac:dyDescent="0.3">
      <c r="A969" s="437">
        <v>963</v>
      </c>
      <c r="B969" s="437" t="s">
        <v>21</v>
      </c>
      <c r="C969" s="44" t="s">
        <v>2015</v>
      </c>
      <c r="D969" s="437"/>
      <c r="E969" s="437" t="s">
        <v>75</v>
      </c>
      <c r="F969" s="44" t="s">
        <v>1982</v>
      </c>
      <c r="G969" s="437" t="s">
        <v>185</v>
      </c>
      <c r="H969" s="437"/>
      <c r="I969" s="437">
        <v>56</v>
      </c>
      <c r="J969" s="119">
        <v>627.5</v>
      </c>
      <c r="K969" s="437"/>
      <c r="L969" s="439">
        <v>56</v>
      </c>
      <c r="M969" s="119">
        <v>627.5</v>
      </c>
      <c r="N969" s="6" t="s">
        <v>1987</v>
      </c>
      <c r="O969" s="440">
        <v>45743</v>
      </c>
      <c r="P969" s="33" t="str">
        <f>HYPERLINK("https://my.zakupivli.pro/remote/dispatcher/state_purchase_view/58391456", "UA-2025-03-27-007442-a")</f>
        <v>UA-2025-03-27-007442-a</v>
      </c>
      <c r="Q969" s="470"/>
      <c r="R969" s="470">
        <v>56</v>
      </c>
      <c r="S969" s="119">
        <v>627.20000000000005</v>
      </c>
      <c r="T969" s="471">
        <v>45761</v>
      </c>
      <c r="U969" s="437"/>
      <c r="V969" s="437"/>
    </row>
    <row r="970" spans="1:22" ht="82.8" customHeight="1" x14ac:dyDescent="0.3">
      <c r="A970" s="437">
        <v>964</v>
      </c>
      <c r="B970" s="437" t="s">
        <v>40</v>
      </c>
      <c r="C970" s="44" t="s">
        <v>2014</v>
      </c>
      <c r="D970" s="437"/>
      <c r="E970" s="437" t="s">
        <v>20</v>
      </c>
      <c r="F970" s="44" t="s">
        <v>1983</v>
      </c>
      <c r="G970" s="437" t="s">
        <v>184</v>
      </c>
      <c r="H970" s="437">
        <v>86.047290000000004</v>
      </c>
      <c r="I970" s="437">
        <v>1</v>
      </c>
      <c r="J970" s="439">
        <v>86.047290000000004</v>
      </c>
      <c r="K970" s="439">
        <v>86.047290000000004</v>
      </c>
      <c r="L970" s="439">
        <v>1</v>
      </c>
      <c r="M970" s="439">
        <v>86.047290000000004</v>
      </c>
      <c r="N970" s="6" t="s">
        <v>1988</v>
      </c>
      <c r="O970" s="440">
        <v>45743</v>
      </c>
      <c r="P970" s="33" t="str">
        <f>HYPERLINK("https://my.zakupivli.pro/remote/dispatcher/state_purchase_view/58383433", "UA-2025-03-27-003821-a")</f>
        <v>UA-2025-03-27-003821-a</v>
      </c>
      <c r="Q970" s="439">
        <v>86.047290000000004</v>
      </c>
      <c r="R970" s="439">
        <v>1</v>
      </c>
      <c r="S970" s="439">
        <v>86.047290000000004</v>
      </c>
      <c r="T970" s="440">
        <v>45743</v>
      </c>
      <c r="U970" s="437"/>
      <c r="V970" s="439" t="s">
        <v>59</v>
      </c>
    </row>
    <row r="971" spans="1:22" ht="109.2" x14ac:dyDescent="0.3">
      <c r="A971" s="437">
        <v>965</v>
      </c>
      <c r="B971" s="437" t="s">
        <v>40</v>
      </c>
      <c r="C971" s="44" t="s">
        <v>41</v>
      </c>
      <c r="D971" s="437"/>
      <c r="E971" s="437" t="s">
        <v>88</v>
      </c>
      <c r="F971" s="44" t="s">
        <v>1775</v>
      </c>
      <c r="G971" s="437" t="s">
        <v>184</v>
      </c>
      <c r="H971" s="437">
        <v>4346.2678999999998</v>
      </c>
      <c r="I971" s="437">
        <v>1</v>
      </c>
      <c r="J971" s="439">
        <v>4346.2678999999998</v>
      </c>
      <c r="K971" s="439">
        <v>4346.2678999999998</v>
      </c>
      <c r="L971" s="439">
        <v>1</v>
      </c>
      <c r="M971" s="439">
        <v>4346.2678999999998</v>
      </c>
      <c r="N971" s="6" t="s">
        <v>1989</v>
      </c>
      <c r="O971" s="438">
        <v>45741</v>
      </c>
      <c r="P971" s="33" t="str">
        <f>HYPERLINK("https://my.zakupivli.pro/remote/dispatcher/state_purchase_view/58330065", "UA-2025-03-25-007819-a")</f>
        <v>UA-2025-03-25-007819-a</v>
      </c>
      <c r="Q971" s="470">
        <v>4346.2420000000002</v>
      </c>
      <c r="R971" s="470">
        <v>1</v>
      </c>
      <c r="S971" s="470">
        <v>4346.2420000000002</v>
      </c>
      <c r="T971" s="471">
        <v>45771</v>
      </c>
      <c r="U971" s="437"/>
      <c r="V971" s="439"/>
    </row>
    <row r="972" spans="1:22" ht="301.2" customHeight="1" x14ac:dyDescent="0.3">
      <c r="A972" s="437">
        <v>966</v>
      </c>
      <c r="B972" s="437" t="s">
        <v>40</v>
      </c>
      <c r="C972" s="44" t="s">
        <v>41</v>
      </c>
      <c r="D972" s="437"/>
      <c r="E972" s="437" t="s">
        <v>88</v>
      </c>
      <c r="F972" s="44" t="s">
        <v>2000</v>
      </c>
      <c r="G972" s="437" t="s">
        <v>184</v>
      </c>
      <c r="H972" s="437">
        <v>665.31628000000001</v>
      </c>
      <c r="I972" s="437">
        <v>1</v>
      </c>
      <c r="J972" s="439">
        <v>665.31628000000001</v>
      </c>
      <c r="K972" s="439">
        <v>665.31628000000001</v>
      </c>
      <c r="L972" s="439">
        <v>1</v>
      </c>
      <c r="M972" s="439">
        <v>665.31628000000001</v>
      </c>
      <c r="N972" s="6" t="s">
        <v>1990</v>
      </c>
      <c r="O972" s="440">
        <v>45741</v>
      </c>
      <c r="P972" s="33" t="str">
        <f>HYPERLINK("https://my.zakupivli.pro/remote/dispatcher/state_purchase_view/58319979", "UA-2025-03-25-003266-a")</f>
        <v>UA-2025-03-25-003266-a</v>
      </c>
      <c r="Q972" s="470"/>
      <c r="R972" s="470"/>
      <c r="S972" s="470"/>
      <c r="T972" s="471"/>
      <c r="U972" s="437" t="s">
        <v>1820</v>
      </c>
      <c r="V972" s="439"/>
    </row>
    <row r="973" spans="1:22" ht="144" customHeight="1" x14ac:dyDescent="0.3">
      <c r="A973" s="437">
        <v>967</v>
      </c>
      <c r="B973" s="437" t="s">
        <v>40</v>
      </c>
      <c r="C973" s="44" t="s">
        <v>41</v>
      </c>
      <c r="D973" s="437"/>
      <c r="E973" s="437" t="s">
        <v>88</v>
      </c>
      <c r="F973" s="44" t="s">
        <v>1984</v>
      </c>
      <c r="G973" s="437" t="s">
        <v>184</v>
      </c>
      <c r="H973" s="437">
        <v>850.11284999999998</v>
      </c>
      <c r="I973" s="437">
        <v>1</v>
      </c>
      <c r="J973" s="439">
        <v>850.11284999999998</v>
      </c>
      <c r="K973" s="439">
        <v>850.11284999999998</v>
      </c>
      <c r="L973" s="439">
        <v>1</v>
      </c>
      <c r="M973" s="439">
        <v>850.11284999999998</v>
      </c>
      <c r="N973" s="6" t="s">
        <v>1991</v>
      </c>
      <c r="O973" s="440">
        <v>45741</v>
      </c>
      <c r="P973" s="33" t="str">
        <f>HYPERLINK("https://my.zakupivli.pro/remote/dispatcher/state_purchase_view/58318606", "UA-2025-03-25-002632-a")</f>
        <v>UA-2025-03-25-002632-a</v>
      </c>
      <c r="Q973" s="470"/>
      <c r="R973" s="470"/>
      <c r="S973" s="470"/>
      <c r="T973" s="471"/>
      <c r="U973" s="437" t="s">
        <v>1820</v>
      </c>
      <c r="V973" s="439"/>
    </row>
    <row r="974" spans="1:22" ht="62.4" x14ac:dyDescent="0.3">
      <c r="A974" s="437">
        <v>968</v>
      </c>
      <c r="B974" s="437" t="s">
        <v>40</v>
      </c>
      <c r="C974" s="44" t="s">
        <v>73</v>
      </c>
      <c r="D974" s="437"/>
      <c r="E974" s="437" t="s">
        <v>75</v>
      </c>
      <c r="F974" s="44" t="s">
        <v>1992</v>
      </c>
      <c r="G974" s="437" t="s">
        <v>184</v>
      </c>
      <c r="H974" s="437">
        <v>368.30545999999998</v>
      </c>
      <c r="I974" s="437">
        <v>1</v>
      </c>
      <c r="J974" s="447">
        <v>368.30545999999998</v>
      </c>
      <c r="K974" s="447">
        <v>368.30545999999998</v>
      </c>
      <c r="L974" s="447">
        <v>1</v>
      </c>
      <c r="M974" s="447">
        <v>368.30545999999998</v>
      </c>
      <c r="N974" s="6" t="s">
        <v>1996</v>
      </c>
      <c r="O974" s="438">
        <v>45750</v>
      </c>
      <c r="P974" s="33" t="str">
        <f>HYPERLINK("https://my.zakupivli.pro/remote/dispatcher/state_purchase_view/58524451", "UA-2025-04-03-005470-a")</f>
        <v>UA-2025-04-03-005470-a</v>
      </c>
      <c r="Q974" s="447">
        <v>368.30545999999998</v>
      </c>
      <c r="R974" s="447">
        <v>1</v>
      </c>
      <c r="S974" s="447">
        <v>368.30545999999998</v>
      </c>
      <c r="T974" s="446">
        <v>45750</v>
      </c>
      <c r="U974" s="437"/>
      <c r="V974" s="447" t="s">
        <v>59</v>
      </c>
    </row>
    <row r="975" spans="1:22" ht="62.4" x14ac:dyDescent="0.3">
      <c r="A975" s="437">
        <v>969</v>
      </c>
      <c r="B975" s="437" t="s">
        <v>40</v>
      </c>
      <c r="C975" s="44" t="s">
        <v>73</v>
      </c>
      <c r="D975" s="437"/>
      <c r="E975" s="437" t="s">
        <v>75</v>
      </c>
      <c r="F975" s="44" t="s">
        <v>1993</v>
      </c>
      <c r="G975" s="437" t="s">
        <v>184</v>
      </c>
      <c r="H975" s="437">
        <v>58.57676</v>
      </c>
      <c r="I975" s="437">
        <v>1</v>
      </c>
      <c r="J975" s="447">
        <v>58.57676</v>
      </c>
      <c r="K975" s="447">
        <v>58.57676</v>
      </c>
      <c r="L975" s="447">
        <v>1</v>
      </c>
      <c r="M975" s="447">
        <v>58.57676</v>
      </c>
      <c r="N975" s="6" t="s">
        <v>1997</v>
      </c>
      <c r="O975" s="446">
        <v>45750</v>
      </c>
      <c r="P975" s="33" t="str">
        <f>HYPERLINK("https://my.zakupivli.pro/remote/dispatcher/state_purchase_view/58523820", "UA-2025-04-03-005195-a")</f>
        <v>UA-2025-04-03-005195-a</v>
      </c>
      <c r="Q975" s="447">
        <v>58.57676</v>
      </c>
      <c r="R975" s="447">
        <v>1</v>
      </c>
      <c r="S975" s="447">
        <v>58.57676</v>
      </c>
      <c r="T975" s="446">
        <v>45750</v>
      </c>
      <c r="U975" s="437"/>
      <c r="V975" s="447" t="s">
        <v>59</v>
      </c>
    </row>
    <row r="976" spans="1:22" ht="109.2" x14ac:dyDescent="0.3">
      <c r="A976" s="437">
        <v>970</v>
      </c>
      <c r="B976" s="437" t="s">
        <v>40</v>
      </c>
      <c r="C976" s="44" t="s">
        <v>41</v>
      </c>
      <c r="D976" s="437"/>
      <c r="E976" s="437" t="s">
        <v>20</v>
      </c>
      <c r="F976" s="44" t="s">
        <v>1994</v>
      </c>
      <c r="G976" s="437" t="s">
        <v>184</v>
      </c>
      <c r="H976" s="437">
        <v>681.86911999999995</v>
      </c>
      <c r="I976" s="437">
        <v>1</v>
      </c>
      <c r="J976" s="447">
        <v>681.86911999999995</v>
      </c>
      <c r="K976" s="447">
        <v>681.86911999999995</v>
      </c>
      <c r="L976" s="447">
        <v>1</v>
      </c>
      <c r="M976" s="447">
        <v>681.86911999999995</v>
      </c>
      <c r="N976" s="6" t="s">
        <v>1998</v>
      </c>
      <c r="O976" s="438">
        <v>45749</v>
      </c>
      <c r="P976" s="33" t="str">
        <f>HYPERLINK("https://my.zakupivli.pro/remote/dispatcher/state_purchase_view/58513389", "UA-2025-04-03-000378-a")</f>
        <v>UA-2025-04-03-000378-a</v>
      </c>
      <c r="Q976" s="447">
        <v>681.86911999999995</v>
      </c>
      <c r="R976" s="447">
        <v>1</v>
      </c>
      <c r="S976" s="447">
        <v>681.86911999999995</v>
      </c>
      <c r="T976" s="446">
        <v>45749</v>
      </c>
      <c r="U976" s="437"/>
      <c r="V976" s="447" t="s">
        <v>59</v>
      </c>
    </row>
    <row r="977" spans="1:22" ht="202.8" x14ac:dyDescent="0.3">
      <c r="A977" s="437">
        <v>971</v>
      </c>
      <c r="B977" s="437" t="s">
        <v>40</v>
      </c>
      <c r="C977" s="44" t="s">
        <v>884</v>
      </c>
      <c r="D977" s="437"/>
      <c r="E977" s="437" t="s">
        <v>20</v>
      </c>
      <c r="F977" s="44" t="s">
        <v>1995</v>
      </c>
      <c r="G977" s="437" t="s">
        <v>184</v>
      </c>
      <c r="H977" s="119">
        <v>1775</v>
      </c>
      <c r="I977" s="437">
        <v>1</v>
      </c>
      <c r="J977" s="119">
        <v>1775</v>
      </c>
      <c r="K977" s="119">
        <v>1775</v>
      </c>
      <c r="L977" s="447">
        <v>1</v>
      </c>
      <c r="M977" s="119">
        <v>1775</v>
      </c>
      <c r="N977" s="6" t="s">
        <v>1999</v>
      </c>
      <c r="O977" s="446">
        <v>45748</v>
      </c>
      <c r="P977" s="33" t="str">
        <f>HYPERLINK("https://my.zakupivli.pro/remote/dispatcher/state_purchase_view/58476155", "UA-2025-04-01-011215-a")</f>
        <v>UA-2025-04-01-011215-a</v>
      </c>
      <c r="Q977" s="470">
        <v>1774.8041800000001</v>
      </c>
      <c r="R977" s="470">
        <v>1</v>
      </c>
      <c r="S977" s="470">
        <v>1774.8041800000001</v>
      </c>
      <c r="T977" s="471">
        <v>45771</v>
      </c>
      <c r="U977" s="437"/>
      <c r="V977" s="447"/>
    </row>
    <row r="978" spans="1:22" ht="62.4" x14ac:dyDescent="0.3">
      <c r="A978" s="437">
        <v>972</v>
      </c>
      <c r="B978" s="448" t="s">
        <v>40</v>
      </c>
      <c r="C978" s="44" t="s">
        <v>41</v>
      </c>
      <c r="D978" s="437"/>
      <c r="E978" s="448" t="s">
        <v>20</v>
      </c>
      <c r="F978" s="44" t="s">
        <v>2001</v>
      </c>
      <c r="G978" s="448" t="s">
        <v>184</v>
      </c>
      <c r="H978" s="437">
        <v>540.92614000000003</v>
      </c>
      <c r="I978" s="437">
        <v>1</v>
      </c>
      <c r="J978" s="448">
        <v>540.92614000000003</v>
      </c>
      <c r="K978" s="448">
        <v>540.92614000000003</v>
      </c>
      <c r="L978" s="448">
        <v>1</v>
      </c>
      <c r="M978" s="448">
        <v>540.92614000000003</v>
      </c>
      <c r="N978" s="6" t="s">
        <v>2007</v>
      </c>
      <c r="O978" s="438">
        <v>45754</v>
      </c>
      <c r="P978" s="33" t="str">
        <f>HYPERLINK("https://my.zakupivli.pro/remote/dispatcher/state_purchase_view/58600113", "UA-2025-04-07-011371-a")</f>
        <v>UA-2025-04-07-011371-a</v>
      </c>
      <c r="Q978" s="448">
        <v>540.92614000000003</v>
      </c>
      <c r="R978" s="448">
        <v>1</v>
      </c>
      <c r="S978" s="448">
        <v>540.92614000000003</v>
      </c>
      <c r="T978" s="449">
        <v>45754</v>
      </c>
      <c r="U978" s="437"/>
      <c r="V978" s="448" t="s">
        <v>59</v>
      </c>
    </row>
    <row r="979" spans="1:22" ht="62.4" x14ac:dyDescent="0.3">
      <c r="A979" s="437">
        <v>973</v>
      </c>
      <c r="B979" s="448" t="s">
        <v>40</v>
      </c>
      <c r="C979" s="44" t="s">
        <v>41</v>
      </c>
      <c r="D979" s="437"/>
      <c r="E979" s="448" t="s">
        <v>20</v>
      </c>
      <c r="F979" s="44" t="s">
        <v>2002</v>
      </c>
      <c r="G979" s="448" t="s">
        <v>184</v>
      </c>
      <c r="H979" s="437">
        <v>72216.95</v>
      </c>
      <c r="I979" s="437">
        <v>1</v>
      </c>
      <c r="J979" s="448">
        <v>72216.95</v>
      </c>
      <c r="K979" s="448">
        <v>72216.95</v>
      </c>
      <c r="L979" s="448">
        <v>1</v>
      </c>
      <c r="M979" s="448">
        <v>72216.95</v>
      </c>
      <c r="N979" s="6" t="s">
        <v>2008</v>
      </c>
      <c r="O979" s="449">
        <v>45754</v>
      </c>
      <c r="P979" s="33" t="str">
        <f>HYPERLINK("https://my.zakupivli.pro/remote/dispatcher/state_purchase_view/58599837", "UA-2025-04-07-011210-a")</f>
        <v>UA-2025-04-07-011210-a</v>
      </c>
      <c r="Q979" s="448">
        <v>72216.95</v>
      </c>
      <c r="R979" s="448">
        <v>1</v>
      </c>
      <c r="S979" s="448">
        <v>72216.95</v>
      </c>
      <c r="T979" s="449">
        <v>45754</v>
      </c>
      <c r="U979" s="437"/>
      <c r="V979" s="448" t="s">
        <v>59</v>
      </c>
    </row>
    <row r="980" spans="1:22" ht="93.6" x14ac:dyDescent="0.3">
      <c r="A980" s="437">
        <v>974</v>
      </c>
      <c r="B980" s="448" t="s">
        <v>40</v>
      </c>
      <c r="C980" s="44" t="s">
        <v>41</v>
      </c>
      <c r="D980" s="437"/>
      <c r="E980" s="448" t="s">
        <v>20</v>
      </c>
      <c r="F980" s="44" t="s">
        <v>2003</v>
      </c>
      <c r="G980" s="448" t="s">
        <v>184</v>
      </c>
      <c r="H980" s="437">
        <v>237.53351000000001</v>
      </c>
      <c r="I980" s="437">
        <v>1</v>
      </c>
      <c r="J980" s="448">
        <v>237.53351000000001</v>
      </c>
      <c r="K980" s="448">
        <v>237.53351000000001</v>
      </c>
      <c r="L980" s="448">
        <v>1</v>
      </c>
      <c r="M980" s="448">
        <v>237.53351000000001</v>
      </c>
      <c r="N980" s="6" t="s">
        <v>2009</v>
      </c>
      <c r="O980" s="449">
        <v>45754</v>
      </c>
      <c r="P980" s="33" t="str">
        <f>HYPERLINK("https://my.zakupivli.pro/remote/dispatcher/state_purchase_view/58599401", "UA-2025-04-07-011056-a")</f>
        <v>UA-2025-04-07-011056-a</v>
      </c>
      <c r="Q980" s="448">
        <v>237.53351000000001</v>
      </c>
      <c r="R980" s="448">
        <v>1</v>
      </c>
      <c r="S980" s="448">
        <v>237.53351000000001</v>
      </c>
      <c r="T980" s="449">
        <v>45754</v>
      </c>
      <c r="U980" s="437"/>
      <c r="V980" s="448" t="s">
        <v>59</v>
      </c>
    </row>
    <row r="981" spans="1:22" ht="93.6" x14ac:dyDescent="0.3">
      <c r="A981" s="437">
        <v>975</v>
      </c>
      <c r="B981" s="448" t="s">
        <v>40</v>
      </c>
      <c r="C981" s="44" t="s">
        <v>41</v>
      </c>
      <c r="D981" s="437"/>
      <c r="E981" s="448" t="s">
        <v>20</v>
      </c>
      <c r="F981" s="44" t="s">
        <v>2004</v>
      </c>
      <c r="G981" s="448" t="s">
        <v>184</v>
      </c>
      <c r="H981" s="437">
        <v>263.96899999999999</v>
      </c>
      <c r="I981" s="437">
        <v>1</v>
      </c>
      <c r="J981" s="448">
        <v>263.96899999999999</v>
      </c>
      <c r="K981" s="448">
        <v>263.96899999999999</v>
      </c>
      <c r="L981" s="448">
        <v>1</v>
      </c>
      <c r="M981" s="448">
        <v>263.96899999999999</v>
      </c>
      <c r="N981" s="6" t="s">
        <v>2010</v>
      </c>
      <c r="O981" s="449">
        <v>45754</v>
      </c>
      <c r="P981" s="33" t="str">
        <f>HYPERLINK("https://my.zakupivli.pro/remote/dispatcher/state_purchase_view/58599183", "UA-2025-04-07-010912-a")</f>
        <v>UA-2025-04-07-010912-a</v>
      </c>
      <c r="Q981" s="448">
        <v>263.96899999999999</v>
      </c>
      <c r="R981" s="448">
        <v>1</v>
      </c>
      <c r="S981" s="448">
        <v>263.96899999999999</v>
      </c>
      <c r="T981" s="449">
        <v>45754</v>
      </c>
      <c r="U981" s="437"/>
      <c r="V981" s="448" t="s">
        <v>59</v>
      </c>
    </row>
    <row r="982" spans="1:22" ht="62.4" x14ac:dyDescent="0.3">
      <c r="A982" s="437">
        <v>976</v>
      </c>
      <c r="B982" s="448" t="s">
        <v>40</v>
      </c>
      <c r="C982" s="44" t="s">
        <v>884</v>
      </c>
      <c r="D982" s="437"/>
      <c r="E982" s="448" t="s">
        <v>20</v>
      </c>
      <c r="F982" s="44" t="s">
        <v>2005</v>
      </c>
      <c r="G982" s="448" t="s">
        <v>184</v>
      </c>
      <c r="H982" s="448">
        <v>188.37469999999999</v>
      </c>
      <c r="I982" s="437">
        <v>1</v>
      </c>
      <c r="J982" s="448">
        <v>188.37469999999999</v>
      </c>
      <c r="K982" s="448">
        <v>188.37469999999999</v>
      </c>
      <c r="L982" s="448">
        <v>1</v>
      </c>
      <c r="M982" s="448">
        <v>188.37469999999999</v>
      </c>
      <c r="N982" s="6" t="s">
        <v>2011</v>
      </c>
      <c r="O982" s="449">
        <v>45754</v>
      </c>
      <c r="P982" s="33" t="str">
        <f>HYPERLINK("https://my.zakupivli.pro/remote/dispatcher/state_purchase_view/58589905", "UA-2025-04-07-006839-a")</f>
        <v>UA-2025-04-07-006839-a</v>
      </c>
      <c r="Q982" s="448">
        <v>188.37469999999999</v>
      </c>
      <c r="R982" s="448">
        <v>1</v>
      </c>
      <c r="S982" s="448">
        <v>188.37469999999999</v>
      </c>
      <c r="T982" s="449">
        <v>45754</v>
      </c>
      <c r="U982" s="437"/>
      <c r="V982" s="448" t="s">
        <v>59</v>
      </c>
    </row>
    <row r="983" spans="1:22" ht="78" x14ac:dyDescent="0.3">
      <c r="A983" s="437">
        <v>977</v>
      </c>
      <c r="B983" s="448" t="s">
        <v>40</v>
      </c>
      <c r="C983" s="44" t="s">
        <v>41</v>
      </c>
      <c r="D983" s="437"/>
      <c r="E983" s="448" t="s">
        <v>20</v>
      </c>
      <c r="F983" s="44" t="s">
        <v>1596</v>
      </c>
      <c r="G983" s="448" t="s">
        <v>184</v>
      </c>
      <c r="H983" s="448">
        <v>72.577250000000006</v>
      </c>
      <c r="I983" s="437">
        <v>1</v>
      </c>
      <c r="J983" s="437">
        <v>72.577250000000006</v>
      </c>
      <c r="K983" s="448">
        <v>72.577250000000006</v>
      </c>
      <c r="L983" s="448">
        <v>1</v>
      </c>
      <c r="M983" s="448">
        <v>72.577250000000006</v>
      </c>
      <c r="N983" s="6" t="s">
        <v>2012</v>
      </c>
      <c r="O983" s="449">
        <v>45754</v>
      </c>
      <c r="P983" s="33" t="str">
        <f>HYPERLINK("https://my.zakupivli.pro/remote/dispatcher/state_purchase_view/58589458", "UA-2025-04-07-006636-a")</f>
        <v>UA-2025-04-07-006636-a</v>
      </c>
      <c r="Q983" s="448">
        <v>72.577250000000006</v>
      </c>
      <c r="R983" s="448">
        <v>1</v>
      </c>
      <c r="S983" s="448">
        <v>72.577250000000006</v>
      </c>
      <c r="T983" s="449">
        <v>45754</v>
      </c>
      <c r="U983" s="437"/>
      <c r="V983" s="448" t="s">
        <v>59</v>
      </c>
    </row>
    <row r="984" spans="1:22" ht="109.2" x14ac:dyDescent="0.3">
      <c r="A984" s="437">
        <v>978</v>
      </c>
      <c r="B984" s="448" t="s">
        <v>40</v>
      </c>
      <c r="C984" s="44" t="s">
        <v>41</v>
      </c>
      <c r="D984" s="437"/>
      <c r="E984" s="448" t="s">
        <v>20</v>
      </c>
      <c r="F984" s="44" t="s">
        <v>2006</v>
      </c>
      <c r="G984" s="448" t="s">
        <v>184</v>
      </c>
      <c r="H984" s="437">
        <v>621.60866999999996</v>
      </c>
      <c r="I984" s="437">
        <v>1</v>
      </c>
      <c r="J984" s="448">
        <v>621.60866999999996</v>
      </c>
      <c r="K984" s="448">
        <v>621.60866999999996</v>
      </c>
      <c r="L984" s="448">
        <v>1</v>
      </c>
      <c r="M984" s="448">
        <v>621.60866999999996</v>
      </c>
      <c r="N984" s="6" t="s">
        <v>2013</v>
      </c>
      <c r="O984" s="449">
        <v>45754</v>
      </c>
      <c r="P984" s="33" t="str">
        <f>HYPERLINK("https://my.zakupivli.pro/remote/dispatcher/state_purchase_view/58575307", "UA-2025-04-07-000293-a")</f>
        <v>UA-2025-04-07-000293-a</v>
      </c>
      <c r="Q984" s="448">
        <v>621.60866999999996</v>
      </c>
      <c r="R984" s="448">
        <v>1</v>
      </c>
      <c r="S984" s="448">
        <v>621.60866999999996</v>
      </c>
      <c r="T984" s="449">
        <v>45751</v>
      </c>
      <c r="U984" s="437"/>
      <c r="V984" s="448" t="s">
        <v>59</v>
      </c>
    </row>
    <row r="985" spans="1:22" ht="62.4" x14ac:dyDescent="0.3">
      <c r="A985" s="437">
        <v>979</v>
      </c>
      <c r="B985" s="437" t="s">
        <v>21</v>
      </c>
      <c r="C985" s="44" t="s">
        <v>969</v>
      </c>
      <c r="D985" s="437"/>
      <c r="E985" s="437" t="s">
        <v>75</v>
      </c>
      <c r="F985" s="225" t="s">
        <v>2042</v>
      </c>
      <c r="G985" s="437" t="s">
        <v>185</v>
      </c>
      <c r="H985" s="437">
        <v>78.594999999999999</v>
      </c>
      <c r="I985" s="437">
        <v>25</v>
      </c>
      <c r="J985" s="451">
        <v>78.594999999999999</v>
      </c>
      <c r="K985" s="451">
        <v>78.594999999999999</v>
      </c>
      <c r="L985" s="451">
        <v>25</v>
      </c>
      <c r="M985" s="451">
        <v>78.594999999999999</v>
      </c>
      <c r="N985" s="6" t="s">
        <v>2043</v>
      </c>
      <c r="O985" s="438">
        <v>45755</v>
      </c>
      <c r="P985" s="33" t="str">
        <f>HYPERLINK("https://my.zakupivli.pro/remote/dispatcher/state_purchase_view/58613538", "UA-2025-04-08-003191-a")</f>
        <v>UA-2025-04-08-003191-a</v>
      </c>
      <c r="Q985" s="451">
        <v>78.594999999999999</v>
      </c>
      <c r="R985" s="451">
        <v>25</v>
      </c>
      <c r="S985" s="451">
        <v>78.594999999999999</v>
      </c>
      <c r="T985" s="452">
        <v>45755</v>
      </c>
      <c r="U985" s="437"/>
      <c r="V985" s="451" t="s">
        <v>59</v>
      </c>
    </row>
    <row r="986" spans="1:22" ht="109.2" x14ac:dyDescent="0.3">
      <c r="A986" s="437">
        <v>980</v>
      </c>
      <c r="B986" s="437" t="s">
        <v>40</v>
      </c>
      <c r="C986" s="44" t="s">
        <v>884</v>
      </c>
      <c r="D986" s="437"/>
      <c r="E986" s="437" t="s">
        <v>20</v>
      </c>
      <c r="F986" s="44" t="s">
        <v>2044</v>
      </c>
      <c r="G986" s="437" t="s">
        <v>184</v>
      </c>
      <c r="H986" s="437">
        <v>353.7296</v>
      </c>
      <c r="I986" s="437">
        <v>1</v>
      </c>
      <c r="J986" s="451">
        <v>353.7296</v>
      </c>
      <c r="K986" s="451">
        <v>353.7296</v>
      </c>
      <c r="L986" s="451">
        <v>1</v>
      </c>
      <c r="M986" s="451">
        <v>353.7296</v>
      </c>
      <c r="N986" s="6" t="s">
        <v>2048</v>
      </c>
      <c r="O986" s="438">
        <v>45756</v>
      </c>
      <c r="P986" s="33" t="str">
        <f>HYPERLINK("https://my.zakupivli.pro/remote/dispatcher/state_purchase_view/58657540", "UA-2025-04-09-008129-a")</f>
        <v>UA-2025-04-09-008129-a</v>
      </c>
      <c r="Q986" s="451">
        <v>353.7296</v>
      </c>
      <c r="R986" s="451">
        <v>1</v>
      </c>
      <c r="S986" s="451">
        <v>353.7296</v>
      </c>
      <c r="T986" s="452">
        <v>45755</v>
      </c>
      <c r="U986" s="437"/>
      <c r="V986" s="451" t="s">
        <v>59</v>
      </c>
    </row>
    <row r="987" spans="1:22" ht="124.8" x14ac:dyDescent="0.3">
      <c r="A987" s="437">
        <v>981</v>
      </c>
      <c r="B987" s="437" t="s">
        <v>40</v>
      </c>
      <c r="C987" s="44" t="s">
        <v>884</v>
      </c>
      <c r="D987" s="437"/>
      <c r="E987" s="437" t="s">
        <v>20</v>
      </c>
      <c r="F987" s="44" t="s">
        <v>2045</v>
      </c>
      <c r="G987" s="451" t="s">
        <v>184</v>
      </c>
      <c r="H987" s="437">
        <v>82.641300000000001</v>
      </c>
      <c r="I987" s="437">
        <v>1</v>
      </c>
      <c r="J987" s="451">
        <v>82.641300000000001</v>
      </c>
      <c r="K987" s="451">
        <v>82.641300000000001</v>
      </c>
      <c r="L987" s="451">
        <v>1</v>
      </c>
      <c r="M987" s="451">
        <v>82.641300000000001</v>
      </c>
      <c r="N987" s="6" t="s">
        <v>2049</v>
      </c>
      <c r="O987" s="452">
        <v>45756</v>
      </c>
      <c r="P987" s="33" t="str">
        <f>HYPERLINK("https://my.zakupivli.pro/remote/dispatcher/state_purchase_view/58656841", "UA-2025-04-09-007809-a")</f>
        <v>UA-2025-04-09-007809-a</v>
      </c>
      <c r="Q987" s="451">
        <v>82.641300000000001</v>
      </c>
      <c r="R987" s="451">
        <v>1</v>
      </c>
      <c r="S987" s="451">
        <v>82.641300000000001</v>
      </c>
      <c r="T987" s="452">
        <v>45755</v>
      </c>
      <c r="U987" s="437"/>
      <c r="V987" s="451" t="s">
        <v>59</v>
      </c>
    </row>
    <row r="988" spans="1:22" ht="109.2" x14ac:dyDescent="0.3">
      <c r="A988" s="437">
        <v>982</v>
      </c>
      <c r="B988" s="437" t="s">
        <v>40</v>
      </c>
      <c r="C988" s="44" t="s">
        <v>41</v>
      </c>
      <c r="D988" s="437"/>
      <c r="E988" s="437" t="s">
        <v>20</v>
      </c>
      <c r="F988" s="44" t="s">
        <v>2046</v>
      </c>
      <c r="G988" s="451" t="s">
        <v>184</v>
      </c>
      <c r="H988" s="437">
        <v>293.67608999999999</v>
      </c>
      <c r="I988" s="437">
        <v>1</v>
      </c>
      <c r="J988" s="451">
        <v>293.67608999999999</v>
      </c>
      <c r="K988" s="451">
        <v>293.67608999999999</v>
      </c>
      <c r="L988" s="451">
        <v>1</v>
      </c>
      <c r="M988" s="451">
        <v>293.67608999999999</v>
      </c>
      <c r="N988" s="6" t="s">
        <v>2050</v>
      </c>
      <c r="O988" s="452">
        <v>45756</v>
      </c>
      <c r="P988" s="33" t="str">
        <f>HYPERLINK("https://my.zakupivli.pro/remote/dispatcher/state_purchase_view/58656209", "UA-2025-04-09-007528-a")</f>
        <v>UA-2025-04-09-007528-a</v>
      </c>
      <c r="Q988" s="451">
        <v>293.67608999999999</v>
      </c>
      <c r="R988" s="451">
        <v>1</v>
      </c>
      <c r="S988" s="451">
        <v>293.67608999999999</v>
      </c>
      <c r="T988" s="452">
        <v>45755</v>
      </c>
      <c r="U988" s="437"/>
      <c r="V988" s="451" t="s">
        <v>59</v>
      </c>
    </row>
    <row r="989" spans="1:22" ht="124.8" customHeight="1" x14ac:dyDescent="0.3">
      <c r="A989" s="437">
        <v>983</v>
      </c>
      <c r="B989" s="437" t="s">
        <v>40</v>
      </c>
      <c r="C989" s="44" t="s">
        <v>41</v>
      </c>
      <c r="D989" s="437"/>
      <c r="E989" s="437" t="s">
        <v>20</v>
      </c>
      <c r="F989" s="44" t="s">
        <v>2047</v>
      </c>
      <c r="G989" s="451" t="s">
        <v>184</v>
      </c>
      <c r="H989" s="451">
        <v>99.468768999999995</v>
      </c>
      <c r="I989" s="437">
        <v>1</v>
      </c>
      <c r="J989" s="451">
        <v>99.468768999999995</v>
      </c>
      <c r="K989" s="451">
        <v>99.468768999999995</v>
      </c>
      <c r="L989" s="451">
        <v>1</v>
      </c>
      <c r="M989" s="451">
        <v>99.468768999999995</v>
      </c>
      <c r="N989" s="6" t="s">
        <v>2051</v>
      </c>
      <c r="O989" s="452">
        <v>45756</v>
      </c>
      <c r="P989" s="33" t="str">
        <f>HYPERLINK("https://my.zakupivli.pro/remote/dispatcher/state_purchase_view/58651905", "UA-2025-04-09-005554-a")</f>
        <v>UA-2025-04-09-005554-a</v>
      </c>
      <c r="Q989" s="451">
        <v>99.468768999999995</v>
      </c>
      <c r="R989" s="451">
        <v>1</v>
      </c>
      <c r="S989" s="451">
        <v>99.468768999999995</v>
      </c>
      <c r="T989" s="452">
        <v>45755</v>
      </c>
      <c r="U989" s="437"/>
      <c r="V989" s="451" t="s">
        <v>59</v>
      </c>
    </row>
    <row r="990" spans="1:22" ht="43.2" x14ac:dyDescent="0.3">
      <c r="A990" s="437">
        <v>984</v>
      </c>
      <c r="B990" s="437" t="s">
        <v>21</v>
      </c>
      <c r="C990" s="41" t="s">
        <v>173</v>
      </c>
      <c r="D990" s="437"/>
      <c r="E990" s="437" t="s">
        <v>75</v>
      </c>
      <c r="F990" s="85" t="s">
        <v>2052</v>
      </c>
      <c r="G990" s="437" t="s">
        <v>186</v>
      </c>
      <c r="H990" s="437"/>
      <c r="I990" s="437">
        <v>43</v>
      </c>
      <c r="J990" s="437">
        <v>1654.9045799999999</v>
      </c>
      <c r="K990" s="437"/>
      <c r="L990" s="454">
        <v>43</v>
      </c>
      <c r="M990" s="454">
        <v>1654.9045799999999</v>
      </c>
      <c r="N990" s="6" t="s">
        <v>2053</v>
      </c>
      <c r="O990" s="438">
        <v>45757</v>
      </c>
      <c r="P990" s="33" t="str">
        <f>HYPERLINK("https://my.zakupivli.pro/remote/dispatcher/state_purchase_view/58679096", "UA-2025-04-10-002695-a")</f>
        <v>UA-2025-04-10-002695-a</v>
      </c>
      <c r="Q990" s="450"/>
      <c r="R990" s="450">
        <v>43</v>
      </c>
      <c r="S990" s="450">
        <v>1652.11</v>
      </c>
      <c r="T990" s="444">
        <v>45782</v>
      </c>
      <c r="U990" s="437"/>
      <c r="V990" s="437"/>
    </row>
    <row r="991" spans="1:22" ht="62.4" x14ac:dyDescent="0.3">
      <c r="A991" s="437">
        <v>985</v>
      </c>
      <c r="B991" s="437" t="s">
        <v>21</v>
      </c>
      <c r="C991" s="44" t="s">
        <v>1515</v>
      </c>
      <c r="D991" s="437"/>
      <c r="E991" s="458" t="s">
        <v>75</v>
      </c>
      <c r="F991" s="44" t="s">
        <v>2071</v>
      </c>
      <c r="G991" s="437" t="s">
        <v>185</v>
      </c>
      <c r="H991" s="437"/>
      <c r="I991" s="437">
        <v>11</v>
      </c>
      <c r="J991" s="437">
        <v>55.299190000000003</v>
      </c>
      <c r="K991" s="437"/>
      <c r="L991" s="458">
        <v>11</v>
      </c>
      <c r="M991" s="458">
        <v>55.299190000000003</v>
      </c>
      <c r="N991" s="6" t="s">
        <v>2072</v>
      </c>
      <c r="O991" s="438">
        <v>45761</v>
      </c>
      <c r="P991" s="463" t="str">
        <f>HYPERLINK("https://my.zakupivli.pro/remote/dispatcher/state_purchase_view/58741981", "UA-2025-04-14-002092-a")</f>
        <v>UA-2025-04-14-002092-a</v>
      </c>
      <c r="Q991" s="437"/>
      <c r="R991" s="458">
        <v>11</v>
      </c>
      <c r="S991" s="458">
        <v>55.299190000000003</v>
      </c>
      <c r="T991" s="457">
        <v>45761</v>
      </c>
      <c r="U991" s="437"/>
      <c r="V991" s="458" t="s">
        <v>59</v>
      </c>
    </row>
    <row r="992" spans="1:22" ht="62.4" x14ac:dyDescent="0.3">
      <c r="A992" s="437">
        <v>986</v>
      </c>
      <c r="B992" s="437" t="s">
        <v>21</v>
      </c>
      <c r="C992" s="44" t="s">
        <v>405</v>
      </c>
      <c r="D992" s="437"/>
      <c r="E992" s="437" t="s">
        <v>2075</v>
      </c>
      <c r="F992" s="44" t="s">
        <v>2073</v>
      </c>
      <c r="G992" s="437" t="s">
        <v>185</v>
      </c>
      <c r="H992" s="437"/>
      <c r="I992" s="437">
        <v>670</v>
      </c>
      <c r="J992" s="437">
        <v>1077.7565</v>
      </c>
      <c r="K992" s="437"/>
      <c r="L992" s="461">
        <v>670</v>
      </c>
      <c r="M992" s="461">
        <v>1077.7565</v>
      </c>
      <c r="N992" s="6" t="s">
        <v>2076</v>
      </c>
      <c r="O992" s="438">
        <v>45762</v>
      </c>
      <c r="P992" s="33" t="str">
        <f>HYPERLINK("https://my.zakupivli.pro/remote/dispatcher/state_purchase_view/58797476", "UA-2025-04-15-012874-a")</f>
        <v>UA-2025-04-15-012874-a</v>
      </c>
      <c r="Q992" s="450"/>
      <c r="R992" s="450">
        <v>670</v>
      </c>
      <c r="S992" s="450">
        <v>1077.7565</v>
      </c>
      <c r="T992" s="444">
        <v>45783</v>
      </c>
      <c r="U992" s="437"/>
      <c r="V992" s="437"/>
    </row>
    <row r="993" spans="1:22" ht="140.4" customHeight="1" x14ac:dyDescent="0.3">
      <c r="A993" s="461">
        <v>987</v>
      </c>
      <c r="B993" s="461" t="s">
        <v>40</v>
      </c>
      <c r="C993" s="44" t="s">
        <v>41</v>
      </c>
      <c r="D993" s="461"/>
      <c r="E993" s="461" t="s">
        <v>88</v>
      </c>
      <c r="F993" s="44" t="s">
        <v>2074</v>
      </c>
      <c r="G993" s="461" t="s">
        <v>184</v>
      </c>
      <c r="H993" s="461">
        <v>60008.99267</v>
      </c>
      <c r="I993" s="461">
        <v>1</v>
      </c>
      <c r="J993" s="461">
        <v>60008.99267</v>
      </c>
      <c r="K993" s="461">
        <v>60008.99267</v>
      </c>
      <c r="L993" s="461">
        <v>1</v>
      </c>
      <c r="M993" s="461">
        <v>60008.99267</v>
      </c>
      <c r="N993" s="6" t="s">
        <v>2077</v>
      </c>
      <c r="O993" s="462">
        <v>45762</v>
      </c>
      <c r="P993" s="33" t="str">
        <f>HYPERLINK("https://my.zakupivli.pro/remote/dispatcher/state_purchase_view/58796029", "UA-2025-04-15-012229-a")</f>
        <v>UA-2025-04-15-012229-a</v>
      </c>
      <c r="Q993" s="450">
        <v>60001.892</v>
      </c>
      <c r="R993" s="450">
        <v>1</v>
      </c>
      <c r="S993" s="450">
        <v>60001.892</v>
      </c>
      <c r="T993" s="444">
        <v>45798</v>
      </c>
      <c r="U993" s="461"/>
      <c r="V993" s="461"/>
    </row>
    <row r="994" spans="1:22" ht="62.4" x14ac:dyDescent="0.3">
      <c r="A994" s="461">
        <v>988</v>
      </c>
      <c r="B994" s="461" t="s">
        <v>40</v>
      </c>
      <c r="C994" s="44" t="s">
        <v>541</v>
      </c>
      <c r="D994" s="461"/>
      <c r="E994" s="461" t="s">
        <v>75</v>
      </c>
      <c r="F994" s="44" t="s">
        <v>1891</v>
      </c>
      <c r="G994" s="461" t="s">
        <v>184</v>
      </c>
      <c r="H994" s="461">
        <v>408.31729000000001</v>
      </c>
      <c r="I994" s="461">
        <v>1</v>
      </c>
      <c r="J994" s="461">
        <v>408.31729000000001</v>
      </c>
      <c r="K994" s="461">
        <v>408.31729000000001</v>
      </c>
      <c r="L994" s="461">
        <v>1</v>
      </c>
      <c r="M994" s="461">
        <v>408.31729000000001</v>
      </c>
      <c r="N994" s="6" t="s">
        <v>2078</v>
      </c>
      <c r="O994" s="462">
        <v>45762</v>
      </c>
      <c r="P994" s="33" t="str">
        <f>HYPERLINK("https://my.zakupivli.pro/remote/dispatcher/state_purchase_view/58774811", "UA-2025-04-15-002650-a")</f>
        <v>UA-2025-04-15-002650-a</v>
      </c>
      <c r="Q994" s="461">
        <v>408.31729000000001</v>
      </c>
      <c r="R994" s="461">
        <v>1</v>
      </c>
      <c r="S994" s="461">
        <v>408.31729000000001</v>
      </c>
      <c r="T994" s="462">
        <v>45761</v>
      </c>
      <c r="U994" s="461"/>
      <c r="V994" s="461" t="s">
        <v>59</v>
      </c>
    </row>
    <row r="995" spans="1:22" ht="156" x14ac:dyDescent="0.3">
      <c r="A995" s="461">
        <v>989</v>
      </c>
      <c r="B995" s="461" t="s">
        <v>40</v>
      </c>
      <c r="C995" s="44" t="s">
        <v>884</v>
      </c>
      <c r="D995" s="461"/>
      <c r="E995" s="461" t="s">
        <v>20</v>
      </c>
      <c r="F995" s="44" t="s">
        <v>2079</v>
      </c>
      <c r="G995" s="461" t="s">
        <v>184</v>
      </c>
      <c r="H995" s="119">
        <v>2087.75</v>
      </c>
      <c r="I995" s="461">
        <v>1</v>
      </c>
      <c r="J995" s="119">
        <v>2087.75</v>
      </c>
      <c r="K995" s="119">
        <v>2087.75</v>
      </c>
      <c r="L995" s="464">
        <v>1</v>
      </c>
      <c r="M995" s="119">
        <v>2087.75</v>
      </c>
      <c r="N995" s="6" t="s">
        <v>2080</v>
      </c>
      <c r="O995" s="462">
        <v>45764</v>
      </c>
      <c r="P995" s="33" t="str">
        <f>HYPERLINK("https://my.zakupivli.pro/remote/dispatcher/state_purchase_view/58831849", "UA-2025-04-17-000408-a")</f>
        <v>UA-2025-04-17-000408-a</v>
      </c>
      <c r="Q995" s="450">
        <v>2087.6839300000001</v>
      </c>
      <c r="R995" s="450">
        <v>1</v>
      </c>
      <c r="S995" s="450">
        <v>2087.6839300000001</v>
      </c>
      <c r="T995" s="444">
        <v>45790</v>
      </c>
      <c r="U995" s="461"/>
      <c r="V995" s="461"/>
    </row>
    <row r="996" spans="1:22" ht="62.4" x14ac:dyDescent="0.3">
      <c r="A996" s="461">
        <v>990</v>
      </c>
      <c r="B996" s="461" t="s">
        <v>40</v>
      </c>
      <c r="C996" s="44" t="s">
        <v>41</v>
      </c>
      <c r="D996" s="461"/>
      <c r="E996" s="461" t="s">
        <v>20</v>
      </c>
      <c r="F996" s="44" t="s">
        <v>2081</v>
      </c>
      <c r="G996" s="461" t="s">
        <v>184</v>
      </c>
      <c r="H996" s="461">
        <v>614.77817000000005</v>
      </c>
      <c r="I996" s="461">
        <v>1</v>
      </c>
      <c r="J996" s="464">
        <v>614.77817000000005</v>
      </c>
      <c r="K996" s="464">
        <v>614.77817000000005</v>
      </c>
      <c r="L996" s="464">
        <v>1</v>
      </c>
      <c r="M996" s="464">
        <v>614.77817000000005</v>
      </c>
      <c r="N996" s="6" t="s">
        <v>2082</v>
      </c>
      <c r="O996" s="462">
        <v>45764</v>
      </c>
      <c r="P996" s="33" t="str">
        <f>HYPERLINK("https://my.zakupivli.pro/remote/dispatcher/state_purchase_view/58853384", "UA-2025-04-17-010179-a")</f>
        <v>UA-2025-04-17-010179-a</v>
      </c>
      <c r="Q996" s="464">
        <v>614.77817000000005</v>
      </c>
      <c r="R996" s="464">
        <v>1</v>
      </c>
      <c r="S996" s="464">
        <v>614.77817000000005</v>
      </c>
      <c r="T996" s="465">
        <v>45764</v>
      </c>
      <c r="U996" s="461"/>
      <c r="V996" s="464" t="s">
        <v>59</v>
      </c>
    </row>
    <row r="997" spans="1:22" ht="140.4" x14ac:dyDescent="0.3">
      <c r="A997" s="461">
        <v>991</v>
      </c>
      <c r="B997" s="466" t="s">
        <v>40</v>
      </c>
      <c r="C997" s="44" t="s">
        <v>41</v>
      </c>
      <c r="D997" s="461"/>
      <c r="E997" s="461" t="s">
        <v>88</v>
      </c>
      <c r="F997" s="44" t="s">
        <v>1984</v>
      </c>
      <c r="G997" s="466" t="s">
        <v>184</v>
      </c>
      <c r="H997" s="461">
        <v>850.11284999999998</v>
      </c>
      <c r="I997" s="461">
        <v>1</v>
      </c>
      <c r="J997" s="466">
        <v>850.11284999999998</v>
      </c>
      <c r="K997" s="466">
        <v>850.11284999999998</v>
      </c>
      <c r="L997" s="466">
        <v>1</v>
      </c>
      <c r="M997" s="466">
        <v>850.11284999999998</v>
      </c>
      <c r="N997" s="6" t="s">
        <v>2083</v>
      </c>
      <c r="O997" s="462">
        <v>45765</v>
      </c>
      <c r="P997" s="469" t="str">
        <f>HYPERLINK("https://my.zakupivli.pro/remote/dispatcher/state_purchase_view/58876022", "UA-2025-04-18-008450-a")</f>
        <v>UA-2025-04-18-008450-a</v>
      </c>
      <c r="Q997" s="450"/>
      <c r="R997" s="450"/>
      <c r="S997" s="450"/>
      <c r="T997" s="444"/>
      <c r="U997" s="461" t="s">
        <v>1820</v>
      </c>
      <c r="V997" s="461"/>
    </row>
    <row r="998" spans="1:22" ht="156" x14ac:dyDescent="0.3">
      <c r="A998" s="461">
        <v>992</v>
      </c>
      <c r="B998" s="466" t="s">
        <v>40</v>
      </c>
      <c r="C998" s="44" t="s">
        <v>41</v>
      </c>
      <c r="D998" s="461"/>
      <c r="E998" s="461" t="s">
        <v>88</v>
      </c>
      <c r="F998" s="44" t="s">
        <v>2084</v>
      </c>
      <c r="G998" s="466" t="s">
        <v>184</v>
      </c>
      <c r="H998" s="461">
        <v>665.31628000000001</v>
      </c>
      <c r="I998" s="461">
        <v>1</v>
      </c>
      <c r="J998" s="466">
        <v>665.31628000000001</v>
      </c>
      <c r="K998" s="466">
        <v>665.31628000000001</v>
      </c>
      <c r="L998" s="466">
        <v>1</v>
      </c>
      <c r="M998" s="466">
        <v>665.31628000000001</v>
      </c>
      <c r="N998" s="6" t="s">
        <v>2085</v>
      </c>
      <c r="O998" s="467">
        <v>45765</v>
      </c>
      <c r="P998" s="33" t="str">
        <f>HYPERLINK("https://my.zakupivli.pro/remote/dispatcher/state_purchase_view/58876357", "UA-2025-04-18-008599-a")</f>
        <v>UA-2025-04-18-008599-a</v>
      </c>
      <c r="Q998" s="450"/>
      <c r="R998" s="450"/>
      <c r="S998" s="450"/>
      <c r="T998" s="444"/>
      <c r="U998" s="479" t="s">
        <v>1820</v>
      </c>
      <c r="V998" s="461"/>
    </row>
    <row r="999" spans="1:22" ht="62.4" x14ac:dyDescent="0.3">
      <c r="A999" s="461">
        <v>993</v>
      </c>
      <c r="B999" s="461" t="s">
        <v>40</v>
      </c>
      <c r="C999" s="44" t="s">
        <v>73</v>
      </c>
      <c r="D999" s="461"/>
      <c r="E999" s="468" t="s">
        <v>75</v>
      </c>
      <c r="F999" s="65" t="s">
        <v>2087</v>
      </c>
      <c r="G999" s="473" t="s">
        <v>184</v>
      </c>
      <c r="H999" s="461">
        <v>117.38764999999999</v>
      </c>
      <c r="I999" s="461">
        <v>1</v>
      </c>
      <c r="J999" s="468">
        <v>117.38764999999999</v>
      </c>
      <c r="K999" s="468">
        <v>117.38764999999999</v>
      </c>
      <c r="L999" s="468">
        <v>1</v>
      </c>
      <c r="M999" s="468">
        <v>117.38764999999999</v>
      </c>
      <c r="N999" s="6" t="s">
        <v>2086</v>
      </c>
      <c r="O999" s="462">
        <v>45680</v>
      </c>
      <c r="P999" s="33" t="str">
        <f>HYPERLINK("https://my.zakupivli.pro/remote/dispatcher/state_purchase_view/58923256", "UA-2025-04-23-000184-a")</f>
        <v>UA-2025-04-23-000184-a</v>
      </c>
      <c r="Q999" s="468">
        <v>117.38764999999999</v>
      </c>
      <c r="R999" s="468">
        <v>1</v>
      </c>
      <c r="S999" s="468">
        <v>117.38764999999999</v>
      </c>
      <c r="T999" s="474">
        <v>45680</v>
      </c>
      <c r="U999" s="461"/>
      <c r="V999" s="468" t="s">
        <v>59</v>
      </c>
    </row>
    <row r="1000" spans="1:22" ht="62.4" x14ac:dyDescent="0.3">
      <c r="A1000" s="473">
        <v>994</v>
      </c>
      <c r="B1000" s="473" t="s">
        <v>40</v>
      </c>
      <c r="C1000" s="44" t="s">
        <v>884</v>
      </c>
      <c r="D1000" s="473"/>
      <c r="E1000" s="473" t="s">
        <v>20</v>
      </c>
      <c r="F1000" s="44" t="s">
        <v>2091</v>
      </c>
      <c r="G1000" s="461" t="s">
        <v>184</v>
      </c>
      <c r="H1000" s="473">
        <v>161.79945000000001</v>
      </c>
      <c r="I1000" s="473">
        <v>1</v>
      </c>
      <c r="J1000" s="473">
        <v>161.79945000000001</v>
      </c>
      <c r="K1000" s="473">
        <v>161.79945000000001</v>
      </c>
      <c r="L1000" s="473">
        <v>1</v>
      </c>
      <c r="M1000" s="473">
        <v>161.79945000000001</v>
      </c>
      <c r="N1000" s="6" t="s">
        <v>2093</v>
      </c>
      <c r="O1000" s="472">
        <v>45777</v>
      </c>
      <c r="P1000" s="33" t="str">
        <f>HYPERLINK("https://my.zakupivli.pro/remote/dispatcher/state_purchase_view/59070654", "UA-2025-04-30-002643-a")</f>
        <v>UA-2025-04-30-002643-a</v>
      </c>
      <c r="Q1000" s="473">
        <v>161.79945000000001</v>
      </c>
      <c r="R1000" s="473">
        <v>1</v>
      </c>
      <c r="S1000" s="473">
        <v>161.79945000000001</v>
      </c>
      <c r="T1000" s="474">
        <v>45777</v>
      </c>
      <c r="U1000" s="473"/>
      <c r="V1000" s="473" t="s">
        <v>59</v>
      </c>
    </row>
    <row r="1001" spans="1:22" ht="62.4" x14ac:dyDescent="0.3">
      <c r="A1001" s="473">
        <v>995</v>
      </c>
      <c r="B1001" s="473" t="s">
        <v>40</v>
      </c>
      <c r="C1001" s="44" t="s">
        <v>884</v>
      </c>
      <c r="D1001" s="473"/>
      <c r="E1001" s="473" t="s">
        <v>20</v>
      </c>
      <c r="F1001" s="44" t="s">
        <v>2092</v>
      </c>
      <c r="G1001" s="473" t="s">
        <v>184</v>
      </c>
      <c r="H1001" s="473">
        <v>63.242350000000002</v>
      </c>
      <c r="I1001" s="473">
        <v>1</v>
      </c>
      <c r="J1001" s="473">
        <v>63.242350000000002</v>
      </c>
      <c r="K1001" s="473">
        <v>63.242350000000002</v>
      </c>
      <c r="L1001" s="473">
        <v>1</v>
      </c>
      <c r="M1001" s="473">
        <v>63.242350000000002</v>
      </c>
      <c r="N1001" s="6" t="s">
        <v>2094</v>
      </c>
      <c r="O1001" s="472">
        <v>45777</v>
      </c>
      <c r="P1001" s="33" t="str">
        <f>HYPERLINK("https://my.zakupivli.pro/remote/dispatcher/state_purchase_view/59069777", "UA-2025-04-30-002296-a")</f>
        <v>UA-2025-04-30-002296-a</v>
      </c>
      <c r="Q1001" s="473">
        <v>63.242350000000002</v>
      </c>
      <c r="R1001" s="473">
        <v>1</v>
      </c>
      <c r="S1001" s="473">
        <v>63.242350000000002</v>
      </c>
      <c r="T1001" s="474">
        <v>45777</v>
      </c>
      <c r="U1001" s="473"/>
      <c r="V1001" s="473" t="s">
        <v>59</v>
      </c>
    </row>
    <row r="1002" spans="1:22" ht="62.4" x14ac:dyDescent="0.3">
      <c r="A1002" s="475">
        <v>996</v>
      </c>
      <c r="B1002" s="475" t="s">
        <v>21</v>
      </c>
      <c r="C1002" s="44" t="s">
        <v>1117</v>
      </c>
      <c r="D1002" s="475"/>
      <c r="E1002" s="475" t="s">
        <v>75</v>
      </c>
      <c r="F1002" s="225" t="s">
        <v>2095</v>
      </c>
      <c r="G1002" s="475" t="s">
        <v>185</v>
      </c>
      <c r="H1002" s="475">
        <v>46.489150000000002</v>
      </c>
      <c r="I1002" s="475">
        <v>1</v>
      </c>
      <c r="J1002" s="475">
        <v>46.489150000000002</v>
      </c>
      <c r="K1002" s="475">
        <v>46.489150000000002</v>
      </c>
      <c r="L1002" s="475">
        <v>1</v>
      </c>
      <c r="M1002" s="475">
        <v>46.489150000000002</v>
      </c>
      <c r="N1002" s="6" t="s">
        <v>2096</v>
      </c>
      <c r="O1002" s="476">
        <v>45778</v>
      </c>
      <c r="P1002" s="33" t="str">
        <f>HYPERLINK("https://my.zakupivli.pro/remote/dispatcher/state_purchase_view/59095527", "UA-2025-05-01-001961-a")</f>
        <v>UA-2025-05-01-001961-a</v>
      </c>
      <c r="Q1002" s="475">
        <v>46.489150000000002</v>
      </c>
      <c r="R1002" s="475">
        <v>1</v>
      </c>
      <c r="S1002" s="475">
        <v>46.489150000000002</v>
      </c>
      <c r="T1002" s="476">
        <v>45778</v>
      </c>
      <c r="U1002" s="475"/>
      <c r="V1002" s="475" t="s">
        <v>59</v>
      </c>
    </row>
    <row r="1003" spans="1:22" ht="62.4" x14ac:dyDescent="0.3">
      <c r="A1003" s="475">
        <v>997</v>
      </c>
      <c r="B1003" s="475" t="s">
        <v>40</v>
      </c>
      <c r="C1003" s="481" t="s">
        <v>884</v>
      </c>
      <c r="D1003" s="475"/>
      <c r="E1003" s="475" t="s">
        <v>20</v>
      </c>
      <c r="F1003" s="44" t="s">
        <v>2097</v>
      </c>
      <c r="G1003" s="475" t="s">
        <v>184</v>
      </c>
      <c r="H1003" s="475">
        <v>124.88800999999999</v>
      </c>
      <c r="I1003" s="475">
        <v>1</v>
      </c>
      <c r="J1003" s="477">
        <v>124.88800999999999</v>
      </c>
      <c r="K1003" s="477">
        <v>124.88800999999999</v>
      </c>
      <c r="L1003" s="477">
        <v>1</v>
      </c>
      <c r="M1003" s="477">
        <v>124.88800999999999</v>
      </c>
      <c r="N1003" s="6" t="s">
        <v>2098</v>
      </c>
      <c r="O1003" s="476">
        <v>45779</v>
      </c>
      <c r="P1003" s="33" t="str">
        <f>HYPERLINK("https://my.zakupivli.pro/remote/dispatcher/state_purchase_view/59128871", "UA-2025-05-02-003008-a")</f>
        <v>UA-2025-05-02-003008-a</v>
      </c>
      <c r="Q1003" s="477">
        <v>124.88800999999999</v>
      </c>
      <c r="R1003" s="477">
        <v>1</v>
      </c>
      <c r="S1003" s="477">
        <v>124.88800999999999</v>
      </c>
      <c r="T1003" s="478">
        <v>45779</v>
      </c>
      <c r="U1003" s="475"/>
      <c r="V1003" s="477" t="s">
        <v>59</v>
      </c>
    </row>
    <row r="1004" spans="1:22" ht="62.4" x14ac:dyDescent="0.3">
      <c r="A1004" s="475">
        <v>998</v>
      </c>
      <c r="B1004" s="479" t="s">
        <v>40</v>
      </c>
      <c r="C1004" s="44" t="s">
        <v>73</v>
      </c>
      <c r="D1004" s="475"/>
      <c r="E1004" s="479" t="s">
        <v>75</v>
      </c>
      <c r="F1004" s="44" t="s">
        <v>2118</v>
      </c>
      <c r="G1004" s="479" t="s">
        <v>184</v>
      </c>
      <c r="H1004" s="475">
        <v>127.15831</v>
      </c>
      <c r="I1004" s="475">
        <v>1</v>
      </c>
      <c r="J1004" s="479">
        <v>127.15831</v>
      </c>
      <c r="K1004" s="479">
        <v>127.15831</v>
      </c>
      <c r="L1004" s="479">
        <v>1</v>
      </c>
      <c r="M1004" s="479">
        <v>127.15831</v>
      </c>
      <c r="N1004" s="6" t="s">
        <v>2127</v>
      </c>
      <c r="O1004" s="476">
        <v>45783</v>
      </c>
      <c r="P1004" s="122" t="str">
        <f>HYPERLINK("https://my.zakupivli.pro/remote/dispatcher/state_purchase_view/59214035", "UA-2025-05-06-012412-a")</f>
        <v>UA-2025-05-06-012412-a</v>
      </c>
      <c r="Q1004" s="479">
        <v>127.15831</v>
      </c>
      <c r="R1004" s="479">
        <v>1</v>
      </c>
      <c r="S1004" s="479">
        <v>127.15831</v>
      </c>
      <c r="T1004" s="480">
        <v>45783</v>
      </c>
      <c r="U1004" s="475"/>
      <c r="V1004" s="479" t="s">
        <v>59</v>
      </c>
    </row>
    <row r="1005" spans="1:22" ht="62.4" x14ac:dyDescent="0.3">
      <c r="A1005" s="475">
        <v>999</v>
      </c>
      <c r="B1005" s="479" t="s">
        <v>40</v>
      </c>
      <c r="C1005" s="44" t="s">
        <v>73</v>
      </c>
      <c r="D1005" s="475"/>
      <c r="E1005" s="479" t="s">
        <v>75</v>
      </c>
      <c r="F1005" s="44" t="s">
        <v>2119</v>
      </c>
      <c r="G1005" s="479" t="s">
        <v>184</v>
      </c>
      <c r="H1005" s="475">
        <v>137.45094</v>
      </c>
      <c r="I1005" s="475">
        <v>1</v>
      </c>
      <c r="J1005" s="479">
        <v>137.45094</v>
      </c>
      <c r="K1005" s="479">
        <v>137.45094</v>
      </c>
      <c r="L1005" s="479">
        <v>1</v>
      </c>
      <c r="M1005" s="479">
        <v>137.45094</v>
      </c>
      <c r="N1005" s="6" t="s">
        <v>2128</v>
      </c>
      <c r="O1005" s="480">
        <v>45783</v>
      </c>
      <c r="P1005" s="122" t="str">
        <f>HYPERLINK("https://my.zakupivli.pro/remote/dispatcher/state_purchase_view/59213415", "UA-2025-05-06-012147-a")</f>
        <v>UA-2025-05-06-012147-a</v>
      </c>
      <c r="Q1005" s="479">
        <v>137.45094</v>
      </c>
      <c r="R1005" s="479">
        <v>1</v>
      </c>
      <c r="S1005" s="479">
        <v>137.45094</v>
      </c>
      <c r="T1005" s="480">
        <v>45783</v>
      </c>
      <c r="U1005" s="475"/>
      <c r="V1005" s="479" t="s">
        <v>59</v>
      </c>
    </row>
    <row r="1006" spans="1:22" ht="62.4" x14ac:dyDescent="0.3">
      <c r="A1006" s="475">
        <v>1000</v>
      </c>
      <c r="B1006" s="479" t="s">
        <v>40</v>
      </c>
      <c r="C1006" s="44" t="s">
        <v>73</v>
      </c>
      <c r="D1006" s="475"/>
      <c r="E1006" s="479" t="s">
        <v>75</v>
      </c>
      <c r="F1006" s="44" t="s">
        <v>2120</v>
      </c>
      <c r="G1006" s="479" t="s">
        <v>184</v>
      </c>
      <c r="H1006" s="475">
        <v>150.7722</v>
      </c>
      <c r="I1006" s="475">
        <v>1</v>
      </c>
      <c r="J1006" s="479">
        <v>150.7722</v>
      </c>
      <c r="K1006" s="479">
        <v>150.7722</v>
      </c>
      <c r="L1006" s="479">
        <v>1</v>
      </c>
      <c r="M1006" s="479">
        <v>150.7722</v>
      </c>
      <c r="N1006" s="6" t="s">
        <v>2129</v>
      </c>
      <c r="O1006" s="480">
        <v>45783</v>
      </c>
      <c r="P1006" s="122" t="str">
        <f>HYPERLINK("https://my.zakupivli.pro/remote/dispatcher/state_purchase_view/59211123", "UA-2025-05-06-011060-a")</f>
        <v>UA-2025-05-06-011060-a</v>
      </c>
      <c r="Q1006" s="479">
        <v>150.7722</v>
      </c>
      <c r="R1006" s="479">
        <v>1</v>
      </c>
      <c r="S1006" s="479">
        <v>150.7722</v>
      </c>
      <c r="T1006" s="476">
        <v>45782</v>
      </c>
      <c r="U1006" s="475"/>
      <c r="V1006" s="479" t="s">
        <v>59</v>
      </c>
    </row>
    <row r="1007" spans="1:22" ht="62.4" x14ac:dyDescent="0.3">
      <c r="A1007" s="475">
        <v>1001</v>
      </c>
      <c r="B1007" s="479" t="s">
        <v>40</v>
      </c>
      <c r="C1007" s="44" t="s">
        <v>73</v>
      </c>
      <c r="D1007" s="475"/>
      <c r="E1007" s="479" t="s">
        <v>75</v>
      </c>
      <c r="F1007" s="44" t="s">
        <v>2121</v>
      </c>
      <c r="G1007" s="479" t="s">
        <v>184</v>
      </c>
      <c r="H1007" s="475">
        <v>165.38106999999999</v>
      </c>
      <c r="I1007" s="475">
        <v>1</v>
      </c>
      <c r="J1007" s="479">
        <v>165.38106999999999</v>
      </c>
      <c r="K1007" s="479">
        <v>165.38106999999999</v>
      </c>
      <c r="L1007" s="479">
        <v>1</v>
      </c>
      <c r="M1007" s="479">
        <v>165.38106999999999</v>
      </c>
      <c r="N1007" s="6" t="s">
        <v>2130</v>
      </c>
      <c r="O1007" s="480">
        <v>45783</v>
      </c>
      <c r="P1007" s="122" t="str">
        <f>HYPERLINK("https://my.zakupivli.pro/remote/dispatcher/state_purchase_view/59210268", "UA-2025-05-06-010641-a")</f>
        <v>UA-2025-05-06-010641-a</v>
      </c>
      <c r="Q1007" s="479">
        <v>165.38106999999999</v>
      </c>
      <c r="R1007" s="479">
        <v>1</v>
      </c>
      <c r="S1007" s="479">
        <v>165.38106999999999</v>
      </c>
      <c r="T1007" s="476">
        <v>45783</v>
      </c>
      <c r="U1007" s="475"/>
      <c r="V1007" s="479" t="s">
        <v>59</v>
      </c>
    </row>
    <row r="1008" spans="1:22" ht="62.4" x14ac:dyDescent="0.3">
      <c r="A1008" s="475">
        <v>1002</v>
      </c>
      <c r="B1008" s="479" t="s">
        <v>40</v>
      </c>
      <c r="C1008" s="44" t="s">
        <v>73</v>
      </c>
      <c r="D1008" s="475"/>
      <c r="E1008" s="479" t="s">
        <v>75</v>
      </c>
      <c r="F1008" s="44" t="s">
        <v>2122</v>
      </c>
      <c r="G1008" s="479" t="s">
        <v>184</v>
      </c>
      <c r="H1008" s="475">
        <v>213.58992000000001</v>
      </c>
      <c r="I1008" s="475">
        <v>1</v>
      </c>
      <c r="J1008" s="479">
        <v>213.58992000000001</v>
      </c>
      <c r="K1008" s="479">
        <v>213.58992000000001</v>
      </c>
      <c r="L1008" s="479">
        <v>1</v>
      </c>
      <c r="M1008" s="479">
        <v>213.58992000000001</v>
      </c>
      <c r="N1008" s="6" t="s">
        <v>2131</v>
      </c>
      <c r="O1008" s="480">
        <v>45783</v>
      </c>
      <c r="P1008" s="122" t="str">
        <f>HYPERLINK("https://my.zakupivli.pro/remote/dispatcher/state_purchase_view/59209475", "UA-2025-05-06-010317-a")</f>
        <v>UA-2025-05-06-010317-a</v>
      </c>
      <c r="Q1008" s="479">
        <v>213.58992000000001</v>
      </c>
      <c r="R1008" s="479">
        <v>1</v>
      </c>
      <c r="S1008" s="479">
        <v>213.58992000000001</v>
      </c>
      <c r="T1008" s="480">
        <v>45783</v>
      </c>
      <c r="U1008" s="475"/>
      <c r="V1008" s="479" t="s">
        <v>59</v>
      </c>
    </row>
    <row r="1009" spans="1:22" ht="62.4" x14ac:dyDescent="0.3">
      <c r="A1009" s="475">
        <v>1003</v>
      </c>
      <c r="B1009" s="479" t="s">
        <v>40</v>
      </c>
      <c r="C1009" s="44" t="s">
        <v>73</v>
      </c>
      <c r="D1009" s="475"/>
      <c r="E1009" s="479" t="s">
        <v>75</v>
      </c>
      <c r="F1009" s="44" t="s">
        <v>2123</v>
      </c>
      <c r="G1009" s="479" t="s">
        <v>184</v>
      </c>
      <c r="H1009" s="475">
        <v>128.78271000000001</v>
      </c>
      <c r="I1009" s="475">
        <v>1</v>
      </c>
      <c r="J1009" s="479">
        <v>128.78271000000001</v>
      </c>
      <c r="K1009" s="479">
        <v>128.78271000000001</v>
      </c>
      <c r="L1009" s="479">
        <v>1</v>
      </c>
      <c r="M1009" s="479">
        <v>128.78271000000001</v>
      </c>
      <c r="N1009" s="6" t="s">
        <v>2132</v>
      </c>
      <c r="O1009" s="480">
        <v>45783</v>
      </c>
      <c r="P1009" s="122" t="str">
        <f>HYPERLINK("https://my.zakupivli.pro/remote/dispatcher/state_purchase_view/59208249", "UA-2025-05-06-009792-a")</f>
        <v>UA-2025-05-06-009792-a</v>
      </c>
      <c r="Q1009" s="479">
        <v>128.78271000000001</v>
      </c>
      <c r="R1009" s="479">
        <v>1</v>
      </c>
      <c r="S1009" s="479">
        <v>128.78271000000001</v>
      </c>
      <c r="T1009" s="476">
        <v>45782</v>
      </c>
      <c r="U1009" s="475"/>
      <c r="V1009" s="479" t="s">
        <v>59</v>
      </c>
    </row>
    <row r="1010" spans="1:22" ht="62.4" x14ac:dyDescent="0.3">
      <c r="A1010" s="475">
        <v>1004</v>
      </c>
      <c r="B1010" s="479" t="s">
        <v>40</v>
      </c>
      <c r="C1010" s="44" t="s">
        <v>73</v>
      </c>
      <c r="D1010" s="475"/>
      <c r="E1010" s="479" t="s">
        <v>75</v>
      </c>
      <c r="F1010" s="44" t="s">
        <v>2124</v>
      </c>
      <c r="G1010" s="479" t="s">
        <v>184</v>
      </c>
      <c r="H1010" s="475">
        <v>120.53361</v>
      </c>
      <c r="I1010" s="475">
        <v>1</v>
      </c>
      <c r="J1010" s="479">
        <v>120.53361</v>
      </c>
      <c r="K1010" s="479">
        <v>120.53361</v>
      </c>
      <c r="L1010" s="479">
        <v>1</v>
      </c>
      <c r="M1010" s="479">
        <v>120.53361</v>
      </c>
      <c r="N1010" s="6" t="s">
        <v>2133</v>
      </c>
      <c r="O1010" s="480">
        <v>45783</v>
      </c>
      <c r="P1010" s="122" t="str">
        <f>HYPERLINK("https://my.zakupivli.pro/remote/dispatcher/state_purchase_view/59208246", "UA-2025-05-06-009789-a")</f>
        <v>UA-2025-05-06-009789-a</v>
      </c>
      <c r="Q1010" s="479">
        <v>120.53361</v>
      </c>
      <c r="R1010" s="479">
        <v>1</v>
      </c>
      <c r="S1010" s="479">
        <v>120.53361</v>
      </c>
      <c r="T1010" s="480">
        <v>45782</v>
      </c>
      <c r="U1010" s="475"/>
      <c r="V1010" s="479" t="s">
        <v>59</v>
      </c>
    </row>
    <row r="1011" spans="1:22" ht="62.4" x14ac:dyDescent="0.3">
      <c r="A1011" s="475">
        <v>1005</v>
      </c>
      <c r="B1011" s="479" t="s">
        <v>40</v>
      </c>
      <c r="C1011" s="44" t="s">
        <v>41</v>
      </c>
      <c r="D1011" s="475"/>
      <c r="E1011" s="479" t="s">
        <v>20</v>
      </c>
      <c r="F1011" s="44" t="s">
        <v>2125</v>
      </c>
      <c r="G1011" s="479" t="s">
        <v>184</v>
      </c>
      <c r="H1011" s="475">
        <v>130.94183000000001</v>
      </c>
      <c r="I1011" s="475">
        <v>1</v>
      </c>
      <c r="J1011" s="479">
        <v>130.94183000000001</v>
      </c>
      <c r="K1011" s="479">
        <v>130.94183000000001</v>
      </c>
      <c r="L1011" s="479">
        <v>1</v>
      </c>
      <c r="M1011" s="479">
        <v>130.94183000000001</v>
      </c>
      <c r="N1011" s="6" t="s">
        <v>2134</v>
      </c>
      <c r="O1011" s="480">
        <v>45783</v>
      </c>
      <c r="P1011" s="122" t="str">
        <f>HYPERLINK("https://my.zakupivli.pro/remote/dispatcher/state_purchase_view/59204270", "UA-2025-05-06-008012-a")</f>
        <v>UA-2025-05-06-008012-a</v>
      </c>
      <c r="Q1011" s="479">
        <v>130.94183000000001</v>
      </c>
      <c r="R1011" s="479">
        <v>1</v>
      </c>
      <c r="S1011" s="479">
        <v>130.94183000000001</v>
      </c>
      <c r="T1011" s="480">
        <v>45783</v>
      </c>
      <c r="U1011" s="475"/>
      <c r="V1011" s="479" t="s">
        <v>59</v>
      </c>
    </row>
    <row r="1012" spans="1:22" ht="62.4" x14ac:dyDescent="0.3">
      <c r="A1012" s="479">
        <v>1006</v>
      </c>
      <c r="B1012" s="479" t="s">
        <v>40</v>
      </c>
      <c r="C1012" s="44" t="s">
        <v>884</v>
      </c>
      <c r="D1012" s="479"/>
      <c r="E1012" s="479" t="s">
        <v>20</v>
      </c>
      <c r="F1012" s="44" t="s">
        <v>2126</v>
      </c>
      <c r="G1012" s="479" t="s">
        <v>184</v>
      </c>
      <c r="H1012" s="479">
        <v>203.98324</v>
      </c>
      <c r="I1012" s="479">
        <v>1</v>
      </c>
      <c r="J1012" s="479">
        <v>203.98324</v>
      </c>
      <c r="K1012" s="479">
        <v>203.98324</v>
      </c>
      <c r="L1012" s="479">
        <v>1</v>
      </c>
      <c r="M1012" s="479">
        <v>203.98324</v>
      </c>
      <c r="N1012" s="6" t="s">
        <v>2135</v>
      </c>
      <c r="O1012" s="480">
        <v>45783</v>
      </c>
      <c r="P1012" s="122" t="str">
        <f>HYPERLINK("https://my.zakupivli.pro/remote/dispatcher/state_purchase_view/59203411", "UA-2025-05-06-007587-a")</f>
        <v>UA-2025-05-06-007587-a</v>
      </c>
      <c r="Q1012" s="479">
        <v>203.98324</v>
      </c>
      <c r="R1012" s="479">
        <v>1</v>
      </c>
      <c r="S1012" s="479">
        <v>203.98324</v>
      </c>
      <c r="T1012" s="480">
        <v>45783</v>
      </c>
      <c r="U1012" s="479"/>
      <c r="V1012" s="479" t="s">
        <v>59</v>
      </c>
    </row>
    <row r="1013" spans="1:22" ht="62.4" x14ac:dyDescent="0.3">
      <c r="A1013" s="483">
        <v>1007</v>
      </c>
      <c r="B1013" s="483" t="s">
        <v>40</v>
      </c>
      <c r="C1013" s="44" t="s">
        <v>73</v>
      </c>
      <c r="D1013" s="483"/>
      <c r="E1013" s="483" t="s">
        <v>75</v>
      </c>
      <c r="F1013" s="44" t="s">
        <v>2136</v>
      </c>
      <c r="G1013" s="483" t="s">
        <v>184</v>
      </c>
      <c r="H1013" s="483">
        <v>307.41726</v>
      </c>
      <c r="I1013" s="483">
        <v>1</v>
      </c>
      <c r="J1013" s="483">
        <v>307.41726</v>
      </c>
      <c r="K1013" s="483">
        <v>307.41726</v>
      </c>
      <c r="L1013" s="483">
        <v>1</v>
      </c>
      <c r="M1013" s="483">
        <v>307.41726</v>
      </c>
      <c r="N1013" s="6" t="s">
        <v>2137</v>
      </c>
      <c r="O1013" s="484">
        <v>45784</v>
      </c>
      <c r="P1013" s="33" t="str">
        <f>HYPERLINK("https://my.zakupivli.pro/remote/dispatcher/state_purchase_view/59253985", "UA-2025-05-07-007781-a")</f>
        <v>UA-2025-05-07-007781-a</v>
      </c>
      <c r="Q1013" s="483">
        <v>307.41726</v>
      </c>
      <c r="R1013" s="483">
        <v>1</v>
      </c>
      <c r="S1013" s="483">
        <v>307.41726</v>
      </c>
      <c r="T1013" s="484">
        <v>45784</v>
      </c>
      <c r="U1013" s="483"/>
      <c r="V1013" s="483" t="s">
        <v>59</v>
      </c>
    </row>
    <row r="1014" spans="1:22" ht="62.4" x14ac:dyDescent="0.3">
      <c r="A1014" s="486">
        <v>1008</v>
      </c>
      <c r="B1014" s="486" t="s">
        <v>40</v>
      </c>
      <c r="C1014" s="44" t="s">
        <v>884</v>
      </c>
      <c r="D1014" s="486"/>
      <c r="E1014" s="486" t="s">
        <v>20</v>
      </c>
      <c r="F1014" s="44" t="s">
        <v>2138</v>
      </c>
      <c r="G1014" s="486" t="s">
        <v>184</v>
      </c>
      <c r="H1014" s="486">
        <v>308.91014000000001</v>
      </c>
      <c r="I1014" s="486">
        <v>1</v>
      </c>
      <c r="J1014" s="486">
        <v>308.91014000000001</v>
      </c>
      <c r="K1014" s="486">
        <v>308.91014000000001</v>
      </c>
      <c r="L1014" s="486">
        <v>1</v>
      </c>
      <c r="M1014" s="486">
        <v>308.91014000000001</v>
      </c>
      <c r="N1014" s="6" t="s">
        <v>2142</v>
      </c>
      <c r="O1014" s="485">
        <v>45785</v>
      </c>
      <c r="P1014" s="33" t="str">
        <f>HYPERLINK("https://my.zakupivli.pro/remote/dispatcher/state_purchase_view/59272383", "UA-2025-05-08-001478-a")</f>
        <v>UA-2025-05-08-001478-a</v>
      </c>
      <c r="Q1014" s="486">
        <v>308.91014000000001</v>
      </c>
      <c r="R1014" s="486">
        <v>1</v>
      </c>
      <c r="S1014" s="486">
        <v>308.91014000000001</v>
      </c>
      <c r="T1014" s="485">
        <v>45784</v>
      </c>
      <c r="U1014" s="486"/>
      <c r="V1014" s="486" t="s">
        <v>59</v>
      </c>
    </row>
    <row r="1015" spans="1:22" ht="62.4" x14ac:dyDescent="0.3">
      <c r="A1015" s="486">
        <v>1009</v>
      </c>
      <c r="B1015" s="486" t="s">
        <v>40</v>
      </c>
      <c r="C1015" s="44" t="s">
        <v>41</v>
      </c>
      <c r="D1015" s="486"/>
      <c r="E1015" s="486" t="s">
        <v>20</v>
      </c>
      <c r="F1015" s="44" t="s">
        <v>2139</v>
      </c>
      <c r="G1015" s="486" t="s">
        <v>184</v>
      </c>
      <c r="H1015" s="486">
        <v>87.890124999999998</v>
      </c>
      <c r="I1015" s="486">
        <v>1</v>
      </c>
      <c r="J1015" s="486">
        <v>87.890124999999998</v>
      </c>
      <c r="K1015" s="486">
        <v>87.890124999999998</v>
      </c>
      <c r="L1015" s="486">
        <v>1</v>
      </c>
      <c r="M1015" s="486">
        <v>87.890124999999998</v>
      </c>
      <c r="N1015" s="6" t="s">
        <v>2143</v>
      </c>
      <c r="O1015" s="485">
        <v>45785</v>
      </c>
      <c r="P1015" s="33" t="str">
        <f>HYPERLINK("https://my.zakupivli.pro/remote/dispatcher/state_purchase_view/59272094", "UA-2025-05-08-001289-a")</f>
        <v>UA-2025-05-08-001289-a</v>
      </c>
      <c r="Q1015" s="486">
        <v>87.890124999999998</v>
      </c>
      <c r="R1015" s="486">
        <v>1</v>
      </c>
      <c r="S1015" s="486">
        <v>87.890124999999998</v>
      </c>
      <c r="T1015" s="485">
        <v>45784</v>
      </c>
      <c r="U1015" s="486"/>
      <c r="V1015" s="486" t="s">
        <v>59</v>
      </c>
    </row>
    <row r="1016" spans="1:22" ht="62.4" x14ac:dyDescent="0.3">
      <c r="A1016" s="486">
        <v>1010</v>
      </c>
      <c r="B1016" s="486" t="s">
        <v>40</v>
      </c>
      <c r="C1016" s="44" t="s">
        <v>884</v>
      </c>
      <c r="D1016" s="486"/>
      <c r="E1016" s="486" t="s">
        <v>20</v>
      </c>
      <c r="F1016" s="44" t="s">
        <v>2140</v>
      </c>
      <c r="G1016" s="486" t="s">
        <v>184</v>
      </c>
      <c r="H1016" s="486">
        <v>228.11002999999999</v>
      </c>
      <c r="I1016" s="486">
        <v>1</v>
      </c>
      <c r="J1016" s="486">
        <v>228.11002999999999</v>
      </c>
      <c r="K1016" s="486">
        <v>228.11002999999999</v>
      </c>
      <c r="L1016" s="486">
        <v>1</v>
      </c>
      <c r="M1016" s="486">
        <v>228.11002999999999</v>
      </c>
      <c r="N1016" s="6" t="s">
        <v>2144</v>
      </c>
      <c r="O1016" s="485">
        <v>45785</v>
      </c>
      <c r="P1016" s="33" t="str">
        <f>HYPERLINK("https://my.zakupivli.pro/remote/dispatcher/state_purchase_view/59271749", "UA-2025-05-08-001179-a")</f>
        <v>UA-2025-05-08-001179-a</v>
      </c>
      <c r="Q1016" s="486">
        <v>228.11002999999999</v>
      </c>
      <c r="R1016" s="486">
        <v>1</v>
      </c>
      <c r="S1016" s="486">
        <v>228.11002999999999</v>
      </c>
      <c r="T1016" s="485">
        <v>45784</v>
      </c>
      <c r="U1016" s="486"/>
      <c r="V1016" s="486" t="s">
        <v>59</v>
      </c>
    </row>
    <row r="1017" spans="1:22" ht="62.4" x14ac:dyDescent="0.3">
      <c r="A1017" s="486">
        <v>1011</v>
      </c>
      <c r="B1017" s="486" t="s">
        <v>40</v>
      </c>
      <c r="C1017" s="44" t="s">
        <v>41</v>
      </c>
      <c r="D1017" s="486"/>
      <c r="E1017" s="486" t="s">
        <v>20</v>
      </c>
      <c r="F1017" s="44" t="s">
        <v>2141</v>
      </c>
      <c r="G1017" s="486" t="s">
        <v>184</v>
      </c>
      <c r="H1017" s="486">
        <v>234.77054999999999</v>
      </c>
      <c r="I1017" s="486">
        <v>1</v>
      </c>
      <c r="J1017" s="486">
        <v>234.77054999999999</v>
      </c>
      <c r="K1017" s="486">
        <v>234.77054999999999</v>
      </c>
      <c r="L1017" s="486">
        <v>1</v>
      </c>
      <c r="M1017" s="486">
        <v>234.77054999999999</v>
      </c>
      <c r="N1017" s="6" t="s">
        <v>2145</v>
      </c>
      <c r="O1017" s="485">
        <v>45785</v>
      </c>
      <c r="P1017" s="33" t="str">
        <f>HYPERLINK("https://my.zakupivli.pro/remote/dispatcher/state_purchase_view/59271695", "UA-2025-05-08-001145-a")</f>
        <v>UA-2025-05-08-001145-a</v>
      </c>
      <c r="Q1017" s="486">
        <v>234.77054999999999</v>
      </c>
      <c r="R1017" s="486">
        <v>1</v>
      </c>
      <c r="S1017" s="486">
        <v>234.77054999999999</v>
      </c>
      <c r="T1017" s="485">
        <v>45784</v>
      </c>
      <c r="U1017" s="486"/>
      <c r="V1017" s="486" t="s">
        <v>59</v>
      </c>
    </row>
    <row r="1018" spans="1:22" ht="62.4" x14ac:dyDescent="0.3">
      <c r="A1018" s="486">
        <v>1012</v>
      </c>
      <c r="B1018" s="487" t="s">
        <v>40</v>
      </c>
      <c r="C1018" s="44" t="s">
        <v>1248</v>
      </c>
      <c r="D1018" s="486"/>
      <c r="E1018" s="487" t="s">
        <v>75</v>
      </c>
      <c r="F1018" s="44" t="s">
        <v>2150</v>
      </c>
      <c r="G1018" s="487" t="s">
        <v>184</v>
      </c>
      <c r="H1018" s="486">
        <v>233.70140000000001</v>
      </c>
      <c r="I1018" s="486">
        <v>1</v>
      </c>
      <c r="J1018" s="487">
        <v>233.70140000000001</v>
      </c>
      <c r="K1018" s="487">
        <v>233.70140000000001</v>
      </c>
      <c r="L1018" s="487">
        <v>1</v>
      </c>
      <c r="M1018" s="487">
        <v>233.70140000000001</v>
      </c>
      <c r="N1018" s="6" t="s">
        <v>2151</v>
      </c>
      <c r="O1018" s="485">
        <v>45786</v>
      </c>
      <c r="P1018" s="33" t="str">
        <f>HYPERLINK("https://my.zakupivli.pro/remote/dispatcher/state_purchase_view/59328070", "UA-2025-05-09-011607-a")</f>
        <v>UA-2025-05-09-011607-a</v>
      </c>
      <c r="Q1018" s="487">
        <v>233.70140000000001</v>
      </c>
      <c r="R1018" s="487">
        <v>1</v>
      </c>
      <c r="S1018" s="487">
        <v>233.70140000000001</v>
      </c>
      <c r="T1018" s="485">
        <v>45785</v>
      </c>
      <c r="U1018" s="486"/>
      <c r="V1018" s="487" t="s">
        <v>59</v>
      </c>
    </row>
    <row r="1019" spans="1:22" ht="62.4" x14ac:dyDescent="0.3">
      <c r="A1019" s="486">
        <v>1013</v>
      </c>
      <c r="B1019" s="488" t="s">
        <v>40</v>
      </c>
      <c r="C1019" s="44" t="s">
        <v>884</v>
      </c>
      <c r="D1019" s="486"/>
      <c r="E1019" s="488" t="s">
        <v>20</v>
      </c>
      <c r="F1019" s="44" t="s">
        <v>2152</v>
      </c>
      <c r="G1019" s="486" t="s">
        <v>184</v>
      </c>
      <c r="H1019" s="486">
        <v>74.87321</v>
      </c>
      <c r="I1019" s="486">
        <v>1</v>
      </c>
      <c r="J1019" s="488">
        <v>74.87321</v>
      </c>
      <c r="K1019" s="488">
        <v>74.87321</v>
      </c>
      <c r="L1019" s="488">
        <v>1</v>
      </c>
      <c r="M1019" s="488">
        <v>74.87321</v>
      </c>
      <c r="N1019" s="6" t="s">
        <v>2155</v>
      </c>
      <c r="O1019" s="485">
        <v>45789</v>
      </c>
      <c r="P1019" s="33" t="str">
        <f>HYPERLINK("https://my.zakupivli.pro/remote/dispatcher/state_purchase_view/59361203", "UA-2025-05-12-011976-a")</f>
        <v>UA-2025-05-12-011976-a</v>
      </c>
      <c r="Q1019" s="488">
        <v>74.87321</v>
      </c>
      <c r="R1019" s="488">
        <v>1</v>
      </c>
      <c r="S1019" s="488">
        <v>74.87321</v>
      </c>
      <c r="T1019" s="489">
        <v>45789</v>
      </c>
      <c r="U1019" s="486"/>
      <c r="V1019" s="488" t="s">
        <v>59</v>
      </c>
    </row>
    <row r="1020" spans="1:22" ht="62.4" x14ac:dyDescent="0.3">
      <c r="A1020" s="486">
        <v>1014</v>
      </c>
      <c r="B1020" s="488" t="s">
        <v>40</v>
      </c>
      <c r="C1020" s="44" t="s">
        <v>884</v>
      </c>
      <c r="D1020" s="486"/>
      <c r="E1020" s="488" t="s">
        <v>20</v>
      </c>
      <c r="F1020" s="44" t="s">
        <v>2153</v>
      </c>
      <c r="G1020" s="486" t="s">
        <v>184</v>
      </c>
      <c r="H1020" s="486">
        <v>289.86410999999998</v>
      </c>
      <c r="I1020" s="486">
        <v>1</v>
      </c>
      <c r="J1020" s="488">
        <v>289.86410999999998</v>
      </c>
      <c r="K1020" s="488">
        <v>289.86410999999998</v>
      </c>
      <c r="L1020" s="488">
        <v>1</v>
      </c>
      <c r="M1020" s="488">
        <v>289.86410999999998</v>
      </c>
      <c r="N1020" s="6" t="s">
        <v>2156</v>
      </c>
      <c r="O1020" s="489">
        <v>45789</v>
      </c>
      <c r="P1020" s="33" t="str">
        <f>HYPERLINK("https://my.zakupivli.pro/remote/dispatcher/state_purchase_view/59361064", "UA-2025-05-12-011885-a")</f>
        <v>UA-2025-05-12-011885-a</v>
      </c>
      <c r="Q1020" s="488">
        <v>289.86410999999998</v>
      </c>
      <c r="R1020" s="488">
        <v>1</v>
      </c>
      <c r="S1020" s="488">
        <v>289.86410999999998</v>
      </c>
      <c r="T1020" s="489">
        <v>45789</v>
      </c>
      <c r="U1020" s="486"/>
      <c r="V1020" s="488" t="s">
        <v>59</v>
      </c>
    </row>
    <row r="1021" spans="1:22" ht="62.4" x14ac:dyDescent="0.3">
      <c r="A1021" s="486">
        <v>1015</v>
      </c>
      <c r="B1021" s="488" t="s">
        <v>40</v>
      </c>
      <c r="C1021" s="44" t="s">
        <v>884</v>
      </c>
      <c r="D1021" s="486"/>
      <c r="E1021" s="488" t="s">
        <v>20</v>
      </c>
      <c r="F1021" s="44" t="s">
        <v>2154</v>
      </c>
      <c r="G1021" s="486" t="s">
        <v>184</v>
      </c>
      <c r="H1021" s="486">
        <v>311.78775000000002</v>
      </c>
      <c r="I1021" s="486">
        <v>1</v>
      </c>
      <c r="J1021" s="488">
        <v>311.78775000000002</v>
      </c>
      <c r="K1021" s="488">
        <v>311.78775000000002</v>
      </c>
      <c r="L1021" s="488">
        <v>1</v>
      </c>
      <c r="M1021" s="488">
        <v>311.78775000000002</v>
      </c>
      <c r="N1021" s="6" t="s">
        <v>2157</v>
      </c>
      <c r="O1021" s="489">
        <v>45789</v>
      </c>
      <c r="P1021" s="33" t="str">
        <f>HYPERLINK("https://my.zakupivli.pro/remote/dispatcher/state_purchase_view/59354476", "UA-2025-05-12-008899-a")</f>
        <v>UA-2025-05-12-008899-a</v>
      </c>
      <c r="Q1021" s="488">
        <v>311.78775000000002</v>
      </c>
      <c r="R1021" s="488">
        <v>1</v>
      </c>
      <c r="S1021" s="488">
        <v>311.78775000000002</v>
      </c>
      <c r="T1021" s="489">
        <v>45789</v>
      </c>
      <c r="U1021" s="486"/>
      <c r="V1021" s="488" t="s">
        <v>59</v>
      </c>
    </row>
    <row r="1022" spans="1:22" ht="43.2" x14ac:dyDescent="0.3">
      <c r="A1022" s="486">
        <v>1016</v>
      </c>
      <c r="B1022" s="486" t="s">
        <v>21</v>
      </c>
      <c r="C1022" s="44" t="s">
        <v>1163</v>
      </c>
      <c r="D1022" s="486"/>
      <c r="E1022" s="490" t="s">
        <v>75</v>
      </c>
      <c r="F1022" s="44" t="s">
        <v>2158</v>
      </c>
      <c r="G1022" s="486" t="s">
        <v>185</v>
      </c>
      <c r="H1022" s="486"/>
      <c r="I1022" s="486">
        <v>924</v>
      </c>
      <c r="J1022" s="486">
        <v>135.83332999999999</v>
      </c>
      <c r="K1022" s="486"/>
      <c r="L1022" s="490">
        <v>924</v>
      </c>
      <c r="M1022" s="490">
        <v>135.83332999999999</v>
      </c>
      <c r="N1022" s="6" t="s">
        <v>2160</v>
      </c>
      <c r="O1022" s="485">
        <v>45790</v>
      </c>
      <c r="P1022" s="33" t="str">
        <f>HYPERLINK("https://my.zakupivli.pro/remote/dispatcher/state_purchase_view/59372454", "UA-2025-05-13-002429-a")</f>
        <v>UA-2025-05-13-002429-a</v>
      </c>
      <c r="Q1022" s="450"/>
      <c r="R1022" s="450">
        <v>924</v>
      </c>
      <c r="S1022" s="450">
        <v>131.85480000000001</v>
      </c>
      <c r="T1022" s="444">
        <v>45804</v>
      </c>
      <c r="U1022" s="486"/>
      <c r="V1022" s="486"/>
    </row>
    <row r="1023" spans="1:22" ht="43.2" x14ac:dyDescent="0.3">
      <c r="A1023" s="486">
        <v>1017</v>
      </c>
      <c r="B1023" s="486" t="s">
        <v>21</v>
      </c>
      <c r="C1023" s="44" t="s">
        <v>1163</v>
      </c>
      <c r="D1023" s="486"/>
      <c r="E1023" s="490" t="s">
        <v>75</v>
      </c>
      <c r="F1023" s="44" t="s">
        <v>2159</v>
      </c>
      <c r="G1023" s="486" t="s">
        <v>185</v>
      </c>
      <c r="H1023" s="486"/>
      <c r="I1023" s="486">
        <v>573</v>
      </c>
      <c r="J1023" s="486">
        <v>263.09199999999998</v>
      </c>
      <c r="K1023" s="486"/>
      <c r="L1023" s="490">
        <v>573</v>
      </c>
      <c r="M1023" s="490">
        <v>263.09199999999998</v>
      </c>
      <c r="N1023" s="6" t="s">
        <v>2161</v>
      </c>
      <c r="O1023" s="491">
        <v>45790</v>
      </c>
      <c r="P1023" s="33" t="str">
        <f>HYPERLINK("https://my.zakupivli.pro/remote/dispatcher/state_purchase_view/59372454", "UA-2025-05-13-002429-a")</f>
        <v>UA-2025-05-13-002429-a</v>
      </c>
      <c r="Q1023" s="450"/>
      <c r="R1023" s="450">
        <v>573</v>
      </c>
      <c r="S1023" s="450">
        <v>238.84970000000001</v>
      </c>
      <c r="T1023" s="444">
        <v>45804</v>
      </c>
      <c r="U1023" s="486"/>
      <c r="V1023" s="486"/>
    </row>
    <row r="1024" spans="1:22" ht="78" x14ac:dyDescent="0.3">
      <c r="A1024" s="486">
        <v>1018</v>
      </c>
      <c r="B1024" s="493" t="s">
        <v>40</v>
      </c>
      <c r="C1024" s="44" t="s">
        <v>884</v>
      </c>
      <c r="D1024" s="486"/>
      <c r="E1024" s="493" t="s">
        <v>20</v>
      </c>
      <c r="F1024" s="44" t="s">
        <v>2162</v>
      </c>
      <c r="G1024" s="493" t="s">
        <v>184</v>
      </c>
      <c r="H1024" s="486">
        <v>157.30072999999999</v>
      </c>
      <c r="I1024" s="486">
        <v>1</v>
      </c>
      <c r="J1024" s="493">
        <v>157.30072999999999</v>
      </c>
      <c r="K1024" s="493">
        <v>157.30072999999999</v>
      </c>
      <c r="L1024" s="493">
        <v>1</v>
      </c>
      <c r="M1024" s="493">
        <v>157.30072999999999</v>
      </c>
      <c r="N1024" s="6" t="s">
        <v>2165</v>
      </c>
      <c r="O1024" s="485">
        <v>45793</v>
      </c>
      <c r="P1024" s="33" t="str">
        <f>HYPERLINK("https://my.zakupivli.pro/remote/dispatcher/state_purchase_view/59464900", "UA-2025-05-16-000275-a")</f>
        <v>UA-2025-05-16-000275-a</v>
      </c>
      <c r="Q1024" s="493">
        <v>157.30072999999999</v>
      </c>
      <c r="R1024" s="493">
        <v>1</v>
      </c>
      <c r="S1024" s="493">
        <v>157.30072999999999</v>
      </c>
      <c r="T1024" s="485">
        <v>45792</v>
      </c>
      <c r="U1024" s="486"/>
      <c r="V1024" s="493" t="s">
        <v>59</v>
      </c>
    </row>
    <row r="1025" spans="1:22" ht="62.4" x14ac:dyDescent="0.3">
      <c r="A1025" s="493">
        <v>1019</v>
      </c>
      <c r="B1025" s="493" t="s">
        <v>40</v>
      </c>
      <c r="C1025" s="44" t="s">
        <v>884</v>
      </c>
      <c r="D1025" s="493"/>
      <c r="E1025" s="493" t="s">
        <v>20</v>
      </c>
      <c r="F1025" s="44" t="s">
        <v>2163</v>
      </c>
      <c r="G1025" s="493" t="s">
        <v>184</v>
      </c>
      <c r="H1025" s="493">
        <v>777.36433999999997</v>
      </c>
      <c r="I1025" s="493">
        <v>1</v>
      </c>
      <c r="J1025" s="493">
        <v>777.36433999999997</v>
      </c>
      <c r="K1025" s="493">
        <v>777.36433999999997</v>
      </c>
      <c r="L1025" s="493">
        <v>1</v>
      </c>
      <c r="M1025" s="493">
        <v>777.36433999999997</v>
      </c>
      <c r="N1025" s="6" t="s">
        <v>2166</v>
      </c>
      <c r="O1025" s="492">
        <v>45793</v>
      </c>
      <c r="P1025" s="33" t="str">
        <f>HYPERLINK("https://my.zakupivli.pro/remote/dispatcher/state_purchase_view/59464876", "UA-2025-05-16-000256-a")</f>
        <v>UA-2025-05-16-000256-a</v>
      </c>
      <c r="Q1025" s="493">
        <v>777.36433999999997</v>
      </c>
      <c r="R1025" s="493">
        <v>1</v>
      </c>
      <c r="S1025" s="493">
        <v>777.36433999999997</v>
      </c>
      <c r="T1025" s="492">
        <v>45792</v>
      </c>
      <c r="U1025" s="493"/>
      <c r="V1025" s="493" t="s">
        <v>59</v>
      </c>
    </row>
    <row r="1026" spans="1:22" ht="62.4" x14ac:dyDescent="0.3">
      <c r="A1026" s="493">
        <v>1020</v>
      </c>
      <c r="B1026" s="493" t="s">
        <v>40</v>
      </c>
      <c r="C1026" s="44" t="s">
        <v>41</v>
      </c>
      <c r="D1026" s="493"/>
      <c r="E1026" s="493" t="s">
        <v>20</v>
      </c>
      <c r="F1026" s="44" t="s">
        <v>2164</v>
      </c>
      <c r="G1026" s="493" t="s">
        <v>184</v>
      </c>
      <c r="H1026" s="493">
        <v>402.67865</v>
      </c>
      <c r="I1026" s="493">
        <v>1</v>
      </c>
      <c r="J1026" s="493">
        <v>402.67865</v>
      </c>
      <c r="K1026" s="493">
        <v>402.67865</v>
      </c>
      <c r="L1026" s="493">
        <v>1</v>
      </c>
      <c r="M1026" s="493">
        <v>402.67865</v>
      </c>
      <c r="N1026" s="6" t="s">
        <v>2167</v>
      </c>
      <c r="O1026" s="492">
        <v>45793</v>
      </c>
      <c r="P1026" s="33" t="str">
        <f>HYPERLINK("https://my.zakupivli.pro/remote/dispatcher/state_purchase_view/59464736", "UA-2025-05-16-000205-a")</f>
        <v>UA-2025-05-16-000205-a</v>
      </c>
      <c r="Q1026" s="493">
        <v>402.67865</v>
      </c>
      <c r="R1026" s="493">
        <v>1</v>
      </c>
      <c r="S1026" s="493">
        <v>402.67865</v>
      </c>
      <c r="T1026" s="492">
        <v>45792</v>
      </c>
      <c r="U1026" s="493"/>
      <c r="V1026" s="493" t="s">
        <v>59</v>
      </c>
    </row>
    <row r="1027" spans="1:22" ht="62.4" x14ac:dyDescent="0.3">
      <c r="A1027" s="494">
        <v>1021</v>
      </c>
      <c r="B1027" s="494" t="s">
        <v>40</v>
      </c>
      <c r="C1027" s="44" t="s">
        <v>73</v>
      </c>
      <c r="D1027" s="494"/>
      <c r="E1027" s="494" t="s">
        <v>75</v>
      </c>
      <c r="F1027" s="44" t="s">
        <v>2168</v>
      </c>
      <c r="G1027" s="494" t="s">
        <v>184</v>
      </c>
      <c r="H1027" s="494">
        <v>95.526079999999993</v>
      </c>
      <c r="I1027" s="494">
        <v>1</v>
      </c>
      <c r="J1027" s="494">
        <v>95.526079999999993</v>
      </c>
      <c r="K1027" s="494">
        <v>95.526079999999993</v>
      </c>
      <c r="L1027" s="494">
        <v>1</v>
      </c>
      <c r="M1027" s="494">
        <v>95.526079999999993</v>
      </c>
      <c r="N1027" s="6" t="s">
        <v>2169</v>
      </c>
      <c r="O1027" s="495">
        <v>45796</v>
      </c>
      <c r="P1027" s="33" t="str">
        <f>HYPERLINK("https://my.zakupivli.pro/remote/dispatcher/state_purchase_view/59518976", "UA-2025-05-19-012608-a")</f>
        <v>UA-2025-05-19-012608-a</v>
      </c>
      <c r="Q1027" s="494">
        <v>95.526079999999993</v>
      </c>
      <c r="R1027" s="494">
        <v>1</v>
      </c>
      <c r="S1027" s="494">
        <v>95.526079999999993</v>
      </c>
      <c r="T1027" s="495">
        <v>45796</v>
      </c>
      <c r="U1027" s="494"/>
      <c r="V1027" s="494" t="s">
        <v>59</v>
      </c>
    </row>
    <row r="1028" spans="1:22" ht="46.8" x14ac:dyDescent="0.3">
      <c r="A1028" s="496">
        <v>1022</v>
      </c>
      <c r="B1028" s="496" t="s">
        <v>21</v>
      </c>
      <c r="C1028" s="44" t="s">
        <v>894</v>
      </c>
      <c r="D1028" s="496"/>
      <c r="E1028" s="496" t="s">
        <v>75</v>
      </c>
      <c r="F1028" s="44" t="s">
        <v>2170</v>
      </c>
      <c r="G1028" s="496" t="s">
        <v>185</v>
      </c>
      <c r="H1028" s="496"/>
      <c r="I1028" s="496">
        <v>9</v>
      </c>
      <c r="J1028" s="119">
        <v>148.5</v>
      </c>
      <c r="K1028" s="496"/>
      <c r="L1028" s="496">
        <v>9</v>
      </c>
      <c r="M1028" s="119">
        <v>148.5</v>
      </c>
      <c r="N1028" s="6" t="s">
        <v>2173</v>
      </c>
      <c r="O1028" s="497">
        <v>45797</v>
      </c>
      <c r="P1028" s="33" t="str">
        <f>HYPERLINK("https://my.zakupivli.pro/remote/dispatcher/state_purchase_view/59543384", "UA-2025-05-20-009372-a")</f>
        <v>UA-2025-05-20-009372-a</v>
      </c>
      <c r="Q1028" s="445"/>
      <c r="R1028" s="445"/>
      <c r="S1028" s="445"/>
      <c r="T1028" s="428"/>
      <c r="U1028" s="496"/>
      <c r="V1028" s="496"/>
    </row>
    <row r="1029" spans="1:22" ht="62.4" x14ac:dyDescent="0.3">
      <c r="A1029" s="496">
        <v>1023</v>
      </c>
      <c r="B1029" s="496" t="s">
        <v>40</v>
      </c>
      <c r="C1029" s="44" t="s">
        <v>884</v>
      </c>
      <c r="D1029" s="496"/>
      <c r="E1029" s="496" t="s">
        <v>20</v>
      </c>
      <c r="F1029" s="44" t="s">
        <v>2171</v>
      </c>
      <c r="G1029" s="496" t="s">
        <v>184</v>
      </c>
      <c r="H1029" s="496"/>
      <c r="I1029" s="496">
        <v>1</v>
      </c>
      <c r="J1029" s="496">
        <v>438.27614</v>
      </c>
      <c r="K1029" s="496"/>
      <c r="L1029" s="496">
        <v>1</v>
      </c>
      <c r="M1029" s="496">
        <v>438.27614</v>
      </c>
      <c r="N1029" s="6" t="s">
        <v>2174</v>
      </c>
      <c r="O1029" s="497">
        <v>45797</v>
      </c>
      <c r="P1029" s="33" t="str">
        <f>HYPERLINK("https://my.zakupivli.pro/remote/dispatcher/state_purchase_view/59526001", "UA-2025-05-20-001567-a")</f>
        <v>UA-2025-05-20-001567-a</v>
      </c>
      <c r="Q1029" s="496"/>
      <c r="R1029" s="496">
        <v>1</v>
      </c>
      <c r="S1029" s="496">
        <v>438.27614</v>
      </c>
      <c r="T1029" s="497">
        <v>45796</v>
      </c>
      <c r="U1029" s="496"/>
      <c r="V1029" s="496" t="s">
        <v>59</v>
      </c>
    </row>
    <row r="1030" spans="1:22" ht="62.4" x14ac:dyDescent="0.3">
      <c r="A1030" s="496">
        <v>1024</v>
      </c>
      <c r="B1030" s="496" t="s">
        <v>40</v>
      </c>
      <c r="C1030" s="44" t="s">
        <v>884</v>
      </c>
      <c r="D1030" s="496"/>
      <c r="E1030" s="496" t="s">
        <v>20</v>
      </c>
      <c r="F1030" s="44" t="s">
        <v>2172</v>
      </c>
      <c r="G1030" s="496" t="s">
        <v>184</v>
      </c>
      <c r="H1030" s="496"/>
      <c r="I1030" s="496">
        <v>1</v>
      </c>
      <c r="J1030" s="496">
        <v>301.57130000000001</v>
      </c>
      <c r="K1030" s="496"/>
      <c r="L1030" s="496">
        <v>1</v>
      </c>
      <c r="M1030" s="496">
        <v>301.57130000000001</v>
      </c>
      <c r="N1030" s="6" t="s">
        <v>2175</v>
      </c>
      <c r="O1030" s="497">
        <v>45797</v>
      </c>
      <c r="P1030" s="33" t="str">
        <f>HYPERLINK("https://my.zakupivli.pro/remote/dispatcher/state_purchase_view/59525958", "UA-2025-05-20-001540-a")</f>
        <v>UA-2025-05-20-001540-a</v>
      </c>
      <c r="Q1030" s="496"/>
      <c r="R1030" s="496">
        <v>1</v>
      </c>
      <c r="S1030" s="496">
        <v>301.57130000000001</v>
      </c>
      <c r="T1030" s="497">
        <v>45796</v>
      </c>
      <c r="U1030" s="496"/>
      <c r="V1030" s="496" t="s">
        <v>59</v>
      </c>
    </row>
    <row r="1031" spans="1:22" ht="43.2" x14ac:dyDescent="0.3">
      <c r="A1031" s="496">
        <v>1025</v>
      </c>
      <c r="B1031" s="496" t="s">
        <v>21</v>
      </c>
      <c r="C1031" s="44" t="s">
        <v>175</v>
      </c>
      <c r="D1031" s="496"/>
      <c r="E1031" s="496" t="s">
        <v>75</v>
      </c>
      <c r="F1031" s="44" t="s">
        <v>2176</v>
      </c>
      <c r="G1031" s="496" t="s">
        <v>186</v>
      </c>
      <c r="H1031" s="496"/>
      <c r="I1031" s="496">
        <v>31</v>
      </c>
      <c r="J1031" s="119">
        <v>829.4</v>
      </c>
      <c r="K1031" s="496"/>
      <c r="L1031" s="496">
        <v>31</v>
      </c>
      <c r="M1031" s="119">
        <v>829.4</v>
      </c>
      <c r="N1031" s="6" t="s">
        <v>2177</v>
      </c>
      <c r="O1031" s="497">
        <v>45798</v>
      </c>
      <c r="P1031" s="33" t="str">
        <f>HYPERLINK("https://my.zakupivli.pro/remote/dispatcher/state_purchase_view/59578825", "UA-2025-05-21-010260-a")</f>
        <v>UA-2025-05-21-010260-a</v>
      </c>
      <c r="Q1031" s="445"/>
      <c r="R1031" s="445"/>
      <c r="S1031" s="445"/>
      <c r="T1031" s="428"/>
      <c r="U1031" s="496"/>
      <c r="V1031" s="496"/>
    </row>
    <row r="1032" spans="1:22" ht="62.4" x14ac:dyDescent="0.3">
      <c r="A1032" s="496">
        <v>1026</v>
      </c>
      <c r="B1032" s="498" t="s">
        <v>40</v>
      </c>
      <c r="C1032" s="44" t="s">
        <v>884</v>
      </c>
      <c r="D1032" s="496"/>
      <c r="E1032" s="498" t="s">
        <v>20</v>
      </c>
      <c r="F1032" s="44" t="s">
        <v>2178</v>
      </c>
      <c r="G1032" s="498" t="s">
        <v>184</v>
      </c>
      <c r="H1032" s="496">
        <v>241.42393999999999</v>
      </c>
      <c r="I1032" s="496">
        <v>1</v>
      </c>
      <c r="J1032" s="498">
        <v>241.42393999999999</v>
      </c>
      <c r="K1032" s="498">
        <v>241.42393999999999</v>
      </c>
      <c r="L1032" s="498">
        <v>1</v>
      </c>
      <c r="M1032" s="498">
        <v>241.42393999999999</v>
      </c>
      <c r="N1032" s="6" t="s">
        <v>2179</v>
      </c>
      <c r="O1032" s="497">
        <v>45799</v>
      </c>
      <c r="P1032" s="33" t="str">
        <f>HYPERLINK("https://my.zakupivli.pro/remote/dispatcher/state_purchase_view/59596873", "UA-2025-05-22-003797-a")</f>
        <v>UA-2025-05-22-003797-a</v>
      </c>
      <c r="Q1032" s="498">
        <v>241.42393999999999</v>
      </c>
      <c r="R1032" s="498">
        <v>1</v>
      </c>
      <c r="S1032" s="498">
        <v>241.42393999999999</v>
      </c>
      <c r="T1032" s="497">
        <v>45798</v>
      </c>
      <c r="U1032" s="496"/>
      <c r="V1032" s="498" t="s">
        <v>59</v>
      </c>
    </row>
    <row r="1033" spans="1:22" ht="62.4" x14ac:dyDescent="0.3">
      <c r="A1033" s="496">
        <v>1027</v>
      </c>
      <c r="B1033" s="499" t="s">
        <v>40</v>
      </c>
      <c r="C1033" s="44" t="s">
        <v>884</v>
      </c>
      <c r="D1033" s="496"/>
      <c r="E1033" s="499" t="s">
        <v>20</v>
      </c>
      <c r="F1033" s="44" t="s">
        <v>2180</v>
      </c>
      <c r="G1033" s="499" t="s">
        <v>184</v>
      </c>
      <c r="H1033" s="496">
        <v>61.53237</v>
      </c>
      <c r="I1033" s="496">
        <v>1</v>
      </c>
      <c r="J1033" s="499">
        <v>61.53237</v>
      </c>
      <c r="K1033" s="499">
        <v>61.53237</v>
      </c>
      <c r="L1033" s="499">
        <v>1</v>
      </c>
      <c r="M1033" s="499">
        <v>61.53237</v>
      </c>
      <c r="N1033" s="6" t="s">
        <v>2181</v>
      </c>
      <c r="O1033" s="497">
        <v>45800</v>
      </c>
      <c r="P1033" s="33" t="str">
        <f>HYPERLINK("https://my.zakupivli.pro/remote/dispatcher/state_purchase_view/59641745", "UA-2025-05-23-009263-a")</f>
        <v>UA-2025-05-23-009263-a</v>
      </c>
      <c r="Q1033" s="499">
        <v>61.53237</v>
      </c>
      <c r="R1033" s="499">
        <v>1</v>
      </c>
      <c r="S1033" s="499">
        <v>61.53237</v>
      </c>
      <c r="T1033" s="500">
        <v>45800</v>
      </c>
      <c r="U1033" s="496"/>
      <c r="V1033" s="499" t="s">
        <v>59</v>
      </c>
    </row>
    <row r="1034" spans="1:22" ht="62.4" x14ac:dyDescent="0.3">
      <c r="A1034" s="501">
        <v>1028</v>
      </c>
      <c r="B1034" s="501" t="s">
        <v>1150</v>
      </c>
      <c r="C1034" s="44" t="s">
        <v>1400</v>
      </c>
      <c r="D1034" s="501"/>
      <c r="E1034" s="501" t="s">
        <v>75</v>
      </c>
      <c r="F1034" s="225" t="s">
        <v>2182</v>
      </c>
      <c r="G1034" s="501" t="s">
        <v>1149</v>
      </c>
      <c r="H1034" s="119">
        <v>75</v>
      </c>
      <c r="I1034" s="501">
        <v>1</v>
      </c>
      <c r="J1034" s="119">
        <v>75</v>
      </c>
      <c r="K1034" s="119">
        <v>75</v>
      </c>
      <c r="L1034" s="501">
        <v>1</v>
      </c>
      <c r="M1034" s="119">
        <v>75</v>
      </c>
      <c r="N1034" s="6" t="s">
        <v>2183</v>
      </c>
      <c r="O1034" s="502">
        <v>45803</v>
      </c>
      <c r="P1034" s="33" t="str">
        <f>HYPERLINK("https://my.zakupivli.pro/remote/dispatcher/state_purchase_view/59662837", "UA-2025-05-26-004827-a")</f>
        <v>UA-2025-05-26-004827-a</v>
      </c>
      <c r="Q1034" s="119">
        <v>75</v>
      </c>
      <c r="R1034" s="501">
        <v>1</v>
      </c>
      <c r="S1034" s="119">
        <v>75</v>
      </c>
      <c r="T1034" s="502">
        <v>45800</v>
      </c>
      <c r="U1034" s="501"/>
      <c r="V1034" s="501" t="s">
        <v>59</v>
      </c>
    </row>
    <row r="1035" spans="1:22" ht="93.6" x14ac:dyDescent="0.3">
      <c r="A1035" s="504">
        <v>1029</v>
      </c>
      <c r="B1035" s="504" t="s">
        <v>40</v>
      </c>
      <c r="C1035" s="44" t="s">
        <v>41</v>
      </c>
      <c r="D1035" s="504"/>
      <c r="E1035" s="504" t="s">
        <v>20</v>
      </c>
      <c r="F1035" s="44" t="s">
        <v>2184</v>
      </c>
      <c r="G1035" s="504" t="s">
        <v>184</v>
      </c>
      <c r="H1035" s="504">
        <v>740.09612000000004</v>
      </c>
      <c r="I1035" s="504">
        <v>1</v>
      </c>
      <c r="J1035" s="504">
        <v>740.09612000000004</v>
      </c>
      <c r="K1035" s="504">
        <v>740.09612000000004</v>
      </c>
      <c r="L1035" s="504">
        <v>1</v>
      </c>
      <c r="M1035" s="504">
        <v>740.09612000000004</v>
      </c>
      <c r="N1035" s="6" t="s">
        <v>2186</v>
      </c>
      <c r="O1035" s="503">
        <v>45804</v>
      </c>
      <c r="P1035" s="33" t="str">
        <f>HYPERLINK("https://my.zakupivli.pro/remote/dispatcher/state_purchase_view/59692478", "UA-2025-05-27-003751-a")</f>
        <v>UA-2025-05-27-003751-a</v>
      </c>
      <c r="Q1035" s="504">
        <v>740.09612000000004</v>
      </c>
      <c r="R1035" s="504">
        <v>1</v>
      </c>
      <c r="S1035" s="504">
        <v>740.09612000000004</v>
      </c>
      <c r="T1035" s="503">
        <v>45804</v>
      </c>
      <c r="U1035" s="504"/>
      <c r="V1035" s="504" t="s">
        <v>59</v>
      </c>
    </row>
    <row r="1036" spans="1:22" ht="93.6" x14ac:dyDescent="0.3">
      <c r="A1036" s="504">
        <v>1030</v>
      </c>
      <c r="B1036" s="504" t="s">
        <v>40</v>
      </c>
      <c r="C1036" s="44" t="s">
        <v>41</v>
      </c>
      <c r="D1036" s="504"/>
      <c r="E1036" s="504" t="s">
        <v>20</v>
      </c>
      <c r="F1036" s="44" t="s">
        <v>2185</v>
      </c>
      <c r="G1036" s="504" t="s">
        <v>184</v>
      </c>
      <c r="H1036" s="504">
        <v>1038.4562900000001</v>
      </c>
      <c r="I1036" s="504">
        <v>1</v>
      </c>
      <c r="J1036" s="504">
        <v>1038.4562900000001</v>
      </c>
      <c r="K1036" s="504">
        <v>1038.4562900000001</v>
      </c>
      <c r="L1036" s="504">
        <v>1</v>
      </c>
      <c r="M1036" s="504">
        <v>1038.4562900000001</v>
      </c>
      <c r="N1036" s="6" t="s">
        <v>2187</v>
      </c>
      <c r="O1036" s="503">
        <v>45804</v>
      </c>
      <c r="P1036" s="33" t="str">
        <f>HYPERLINK("https://my.zakupivli.pro/remote/dispatcher/state_purchase_view/59688234", "UA-2025-05-27-001919-a")</f>
        <v>UA-2025-05-27-001919-a</v>
      </c>
      <c r="Q1036" s="504">
        <v>1038.4562900000001</v>
      </c>
      <c r="R1036" s="504">
        <v>1</v>
      </c>
      <c r="S1036" s="504">
        <v>1038.4562900000001</v>
      </c>
      <c r="T1036" s="503">
        <v>45804</v>
      </c>
      <c r="U1036" s="504"/>
      <c r="V1036" s="504" t="s">
        <v>59</v>
      </c>
    </row>
    <row r="1037" spans="1:22" ht="62.4" x14ac:dyDescent="0.3">
      <c r="A1037" s="504">
        <v>1031</v>
      </c>
      <c r="B1037" s="504" t="s">
        <v>40</v>
      </c>
      <c r="C1037" s="44" t="s">
        <v>73</v>
      </c>
      <c r="D1037" s="504"/>
      <c r="E1037" s="504" t="s">
        <v>75</v>
      </c>
      <c r="F1037" s="44" t="s">
        <v>2188</v>
      </c>
      <c r="G1037" s="504" t="s">
        <v>184</v>
      </c>
      <c r="H1037" s="504">
        <v>90.812740000000005</v>
      </c>
      <c r="I1037" s="504">
        <v>1</v>
      </c>
      <c r="J1037" s="505">
        <v>90.812740000000005</v>
      </c>
      <c r="K1037" s="505">
        <v>90.812740000000005</v>
      </c>
      <c r="L1037" s="505">
        <v>1</v>
      </c>
      <c r="M1037" s="505">
        <v>90.812740000000005</v>
      </c>
      <c r="N1037" s="6" t="s">
        <v>2189</v>
      </c>
      <c r="O1037" s="506">
        <v>45804</v>
      </c>
      <c r="P1037" s="33" t="str">
        <f>HYPERLINK("https://my.zakupivli.pro/remote/dispatcher/state_purchase_view/59713132", "UA-2025-05-27-012930-a")</f>
        <v>UA-2025-05-27-012930-a</v>
      </c>
      <c r="Q1037" s="505">
        <v>90.812740000000005</v>
      </c>
      <c r="R1037" s="505">
        <v>1</v>
      </c>
      <c r="S1037" s="505">
        <v>90.812740000000005</v>
      </c>
      <c r="T1037" s="503">
        <v>45803</v>
      </c>
      <c r="U1037" s="504"/>
      <c r="V1037" s="505" t="s">
        <v>59</v>
      </c>
    </row>
    <row r="1038" spans="1:22" x14ac:dyDescent="0.3">
      <c r="A1038" s="504"/>
      <c r="B1038" s="504"/>
      <c r="C1038" s="504"/>
      <c r="D1038" s="504"/>
      <c r="E1038" s="504"/>
      <c r="F1038" s="504"/>
      <c r="G1038" s="504"/>
      <c r="H1038" s="504"/>
      <c r="I1038" s="504"/>
      <c r="J1038" s="504"/>
      <c r="K1038" s="504"/>
      <c r="L1038" s="504"/>
      <c r="M1038" s="504"/>
      <c r="N1038" s="504"/>
      <c r="O1038" s="503"/>
      <c r="P1038" s="504"/>
      <c r="Q1038" s="504"/>
      <c r="R1038" s="504"/>
      <c r="S1038" s="504"/>
      <c r="T1038" s="503"/>
      <c r="U1038" s="504"/>
      <c r="V1038" s="504"/>
    </row>
    <row r="1039" spans="1:22" x14ac:dyDescent="0.3">
      <c r="A1039" s="504"/>
      <c r="B1039" s="504"/>
      <c r="C1039" s="504"/>
      <c r="D1039" s="504"/>
      <c r="E1039" s="504"/>
      <c r="F1039" s="504"/>
      <c r="G1039" s="504"/>
      <c r="H1039" s="504"/>
      <c r="I1039" s="504"/>
      <c r="J1039" s="504"/>
      <c r="K1039" s="504"/>
      <c r="L1039" s="504"/>
      <c r="M1039" s="504"/>
      <c r="N1039" s="504"/>
      <c r="O1039" s="503"/>
      <c r="P1039" s="504"/>
      <c r="Q1039" s="504"/>
      <c r="R1039" s="504"/>
      <c r="S1039" s="504"/>
      <c r="T1039" s="503"/>
      <c r="U1039" s="504"/>
      <c r="V1039" s="504"/>
    </row>
    <row r="1040" spans="1:22" x14ac:dyDescent="0.3">
      <c r="A1040" s="504"/>
      <c r="B1040" s="504"/>
      <c r="C1040" s="504"/>
      <c r="D1040" s="504"/>
      <c r="E1040" s="504"/>
      <c r="F1040" s="504"/>
      <c r="G1040" s="504"/>
      <c r="H1040" s="504"/>
      <c r="I1040" s="504"/>
      <c r="J1040" s="504"/>
      <c r="K1040" s="504"/>
      <c r="L1040" s="504"/>
      <c r="M1040" s="504"/>
      <c r="N1040" s="504"/>
      <c r="O1040" s="503"/>
      <c r="P1040" s="504"/>
      <c r="Q1040" s="504"/>
      <c r="R1040" s="504"/>
      <c r="S1040" s="504"/>
      <c r="T1040" s="503"/>
      <c r="U1040" s="504"/>
      <c r="V1040" s="504"/>
    </row>
    <row r="1041" spans="1:22" x14ac:dyDescent="0.3">
      <c r="A1041" s="504"/>
      <c r="B1041" s="504"/>
      <c r="C1041" s="504"/>
      <c r="D1041" s="504"/>
      <c r="E1041" s="504"/>
      <c r="F1041" s="504"/>
      <c r="G1041" s="504"/>
      <c r="H1041" s="504"/>
      <c r="I1041" s="504"/>
      <c r="J1041" s="504"/>
      <c r="K1041" s="504"/>
      <c r="L1041" s="504"/>
      <c r="M1041" s="504"/>
      <c r="N1041" s="504"/>
      <c r="O1041" s="503"/>
      <c r="P1041" s="504"/>
      <c r="Q1041" s="504"/>
      <c r="R1041" s="504"/>
      <c r="S1041" s="504"/>
      <c r="T1041" s="503"/>
      <c r="U1041" s="504"/>
      <c r="V1041" s="504"/>
    </row>
    <row r="1042" spans="1:22" x14ac:dyDescent="0.3">
      <c r="A1042" s="504"/>
      <c r="B1042" s="504"/>
      <c r="C1042" s="504"/>
      <c r="D1042" s="504"/>
      <c r="E1042" s="504"/>
      <c r="F1042" s="504"/>
      <c r="G1042" s="504"/>
      <c r="H1042" s="504"/>
      <c r="I1042" s="504"/>
      <c r="J1042" s="504"/>
      <c r="K1042" s="504"/>
      <c r="L1042" s="504"/>
      <c r="M1042" s="504"/>
      <c r="N1042" s="504"/>
      <c r="O1042" s="503"/>
      <c r="P1042" s="504"/>
      <c r="Q1042" s="504"/>
      <c r="R1042" s="504"/>
      <c r="S1042" s="504"/>
      <c r="T1042" s="503"/>
      <c r="U1042" s="504"/>
      <c r="V1042" s="504"/>
    </row>
    <row r="1043" spans="1:22" x14ac:dyDescent="0.3">
      <c r="A1043" s="504"/>
      <c r="B1043" s="504"/>
      <c r="C1043" s="504"/>
      <c r="D1043" s="504"/>
      <c r="E1043" s="504"/>
      <c r="F1043" s="504"/>
      <c r="G1043" s="504"/>
      <c r="H1043" s="504"/>
      <c r="I1043" s="504"/>
      <c r="J1043" s="504"/>
      <c r="K1043" s="504"/>
      <c r="L1043" s="504"/>
      <c r="M1043" s="504"/>
      <c r="N1043" s="504"/>
      <c r="O1043" s="503"/>
      <c r="P1043" s="504"/>
      <c r="Q1043" s="504"/>
      <c r="R1043" s="504"/>
      <c r="S1043" s="504"/>
      <c r="T1043" s="503"/>
      <c r="U1043" s="504"/>
      <c r="V1043" s="504"/>
    </row>
    <row r="1044" spans="1:22" x14ac:dyDescent="0.3">
      <c r="A1044" s="504"/>
      <c r="B1044" s="504"/>
      <c r="C1044" s="504"/>
      <c r="D1044" s="504"/>
      <c r="E1044" s="504"/>
      <c r="F1044" s="504"/>
      <c r="G1044" s="504"/>
      <c r="H1044" s="504"/>
      <c r="I1044" s="504"/>
      <c r="J1044" s="504"/>
      <c r="K1044" s="504"/>
      <c r="L1044" s="504"/>
      <c r="M1044" s="504"/>
      <c r="N1044" s="504"/>
      <c r="O1044" s="503"/>
      <c r="P1044" s="504"/>
      <c r="Q1044" s="504"/>
      <c r="R1044" s="504"/>
      <c r="S1044" s="504"/>
      <c r="T1044" s="503"/>
      <c r="U1044" s="504"/>
      <c r="V1044" s="504"/>
    </row>
  </sheetData>
  <sortState ref="A5:V204">
    <sortCondition ref="O4"/>
  </sortState>
  <mergeCells count="17"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  <mergeCell ref="F2:F3"/>
    <mergeCell ref="Q2:S2"/>
    <mergeCell ref="T2:T3"/>
    <mergeCell ref="U2:U3"/>
    <mergeCell ref="V2:V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  <hyperlink ref="P837" r:id="rId1642" display="https://my.zakupivli.pro/remote/dispatcher/state_purchase_view/56811498" xr:uid="{94282AD3-9467-4082-8292-8DB75237F601}"/>
    <hyperlink ref="P838" r:id="rId1643" display="https://my.zakupivli.pro/remote/dispatcher/state_purchase_view/56797832" xr:uid="{9FB3847D-DF3A-4770-8FE5-F635EDBE5324}"/>
    <hyperlink ref="P839" r:id="rId1644" display="https://my.zakupivli.pro/remote/dispatcher/state_purchase_view/56780342" xr:uid="{D7C9156C-7FC7-4D7C-ACC8-B0B3D1CF3848}"/>
    <hyperlink ref="N837" r:id="rId1645" xr:uid="{C884C186-23A2-4D18-9446-339990086958}"/>
    <hyperlink ref="N838" r:id="rId1646" xr:uid="{82D956F5-AB33-4150-9496-CFCFBF6A2B0F}"/>
    <hyperlink ref="N839" r:id="rId1647" xr:uid="{319449FA-85AC-4055-BB7D-FF44AFD15082}"/>
    <hyperlink ref="N840" r:id="rId1648" xr:uid="{D4DCB5F3-2748-4005-B2C9-5DB32A39595F}"/>
    <hyperlink ref="P840" r:id="rId1649" display="https://my.zakupivli.pro/remote/dispatcher/state_purchase_view/56857702" xr:uid="{F3E5FC76-0B1C-4A19-998D-E22802DACE04}"/>
    <hyperlink ref="P841" r:id="rId1650" display="https://my.zakupivli.pro/remote/dispatcher/state_purchase_view/56925415" xr:uid="{B6B064C8-A163-4B14-A435-5FDC220053F9}"/>
    <hyperlink ref="P842" r:id="rId1651" display="https://my.zakupivli.pro/remote/dispatcher/state_purchase_view/56922843" xr:uid="{40B5BF5F-49AF-42E5-87B3-AD4FE5822D6C}"/>
    <hyperlink ref="P843" r:id="rId1652" display="https://my.zakupivli.pro/remote/dispatcher/state_purchase_view/56922591" xr:uid="{B0B5A861-8BF8-47C7-A1D8-074983B6FD45}"/>
    <hyperlink ref="N841" r:id="rId1653" xr:uid="{043250FD-CE3F-4FA4-AB82-8288F0C5D08A}"/>
    <hyperlink ref="N842" r:id="rId1654" xr:uid="{AF4D04CF-7FDC-4BB5-806E-653251D71209}"/>
    <hyperlink ref="N843" r:id="rId1655" xr:uid="{90A06608-E4FC-4E03-B20A-652B33A11641}"/>
    <hyperlink ref="P844" r:id="rId1656" display="https://my.zakupivli.pro/remote/dispatcher/state_purchase_view/56941416" xr:uid="{604A5590-95FC-489E-9365-40FE5C96A18E}"/>
    <hyperlink ref="P845" r:id="rId1657" display="https://my.zakupivli.pro/remote/dispatcher/state_purchase_view/56941334" xr:uid="{7E8C620B-1679-49E9-8257-C994D47577E7}"/>
    <hyperlink ref="P846" r:id="rId1658" display="https://my.zakupivli.pro/remote/dispatcher/state_purchase_view/56940479" xr:uid="{F45FFB49-7EE9-4418-BA9D-E9ED5DBB9669}"/>
    <hyperlink ref="N844" r:id="rId1659" xr:uid="{9D7F2BA4-3016-48C1-A4E0-3001D22B6FDC}"/>
    <hyperlink ref="N845" r:id="rId1660" xr:uid="{CAF0240C-B4BD-4A33-9795-9F028358C878}"/>
    <hyperlink ref="N846" r:id="rId1661" xr:uid="{0A569430-C159-43B1-8A3F-4899B8809541}"/>
    <hyperlink ref="P847" r:id="rId1662" display="https://my.zakupivli.pro/remote/dispatcher/state_purchase_view/56943093" xr:uid="{5F9AE2E8-2722-4812-9261-E04C60B33ECD}"/>
    <hyperlink ref="P848" r:id="rId1663" display="https://my.zakupivli.pro/remote/dispatcher/state_purchase_view/56942695" xr:uid="{EBA544D1-9EF9-4C40-A711-1665A1CDB776}"/>
    <hyperlink ref="N847" r:id="rId1664" xr:uid="{53C4955D-E0EC-4D1F-88E7-41C359F317B3}"/>
    <hyperlink ref="N848" r:id="rId1665" xr:uid="{4131764E-C6EB-492F-8418-55DFBAF1232B}"/>
    <hyperlink ref="P849" r:id="rId1666" display="https://my.zakupivli.pro/remote/dispatcher/state_purchase_view/56943542" xr:uid="{AA5011D6-4DC3-41AB-B174-1212D522A003}"/>
    <hyperlink ref="P850" r:id="rId1667" display="https://my.zakupivli.pro/remote/dispatcher/state_purchase_view/56943535" xr:uid="{631FF75A-5DF4-49D3-A5A0-63C0ED5464B0}"/>
    <hyperlink ref="N849" r:id="rId1668" xr:uid="{68C9F105-7103-421D-8026-7A44909F4FDD}"/>
    <hyperlink ref="N850" r:id="rId1669" xr:uid="{9B18021F-2C89-4A91-8800-6075E5D045F6}"/>
    <hyperlink ref="P851" r:id="rId1670" display="https://my.zakupivli.pro/remote/dispatcher/state_purchase_view/56944556" xr:uid="{199A984E-6294-4ADB-838F-6E9E95D2BBFA}"/>
    <hyperlink ref="P852" r:id="rId1671" display="https://my.zakupivli.pro/remote/dispatcher/state_purchase_view/56944415" xr:uid="{88169885-647F-4CBE-8D1C-D9B8CCED5156}"/>
    <hyperlink ref="N851" r:id="rId1672" xr:uid="{9FB07921-CE58-4DD4-9E41-520BDE49CA72}"/>
    <hyperlink ref="N852" r:id="rId1673" xr:uid="{E83EF8F1-6296-47CF-ABE1-7EF86B09A2A9}"/>
    <hyperlink ref="P853" r:id="rId1674" display="https://my.zakupivli.pro/remote/dispatcher/state_purchase_view/56946083" xr:uid="{E556FE59-57BF-4DDE-A0ED-2C210ED3357B}"/>
    <hyperlink ref="P854" r:id="rId1675" display="https://my.zakupivli.pro/remote/dispatcher/state_purchase_view/56944894" xr:uid="{42F7DFEC-9D9B-4FD6-87C3-78AA7AE42826}"/>
    <hyperlink ref="N853" r:id="rId1676" xr:uid="{A1505649-E23F-4791-991C-E0D5C40DB019}"/>
    <hyperlink ref="N854" r:id="rId1677" xr:uid="{6FBFFD1A-6AF7-46B5-B008-3A426951D074}"/>
    <hyperlink ref="P855" r:id="rId1678" display="https://my.zakupivli.pro/remote/dispatcher/state_purchase_view/56947418" xr:uid="{C1753790-2BD5-40FA-8952-5AD19D73C22C}"/>
    <hyperlink ref="P856" r:id="rId1679" display="https://my.zakupivli.pro/remote/dispatcher/state_purchase_view/56946120" xr:uid="{20FB2EB9-40B0-4579-BC2A-76ECD0BEE648}"/>
    <hyperlink ref="N855" r:id="rId1680" xr:uid="{B600F7D3-E883-4295-A97F-D29A10202BDA}"/>
    <hyperlink ref="N856" r:id="rId1681" xr:uid="{BCFC9BC9-87D5-4ABC-9275-B83BCD0AD267}"/>
    <hyperlink ref="P857" r:id="rId1682" display="https://my.zakupivli.pro/remote/dispatcher/state_purchase_view/56947859" xr:uid="{84B47F0A-F53D-4A65-8A0D-773C29A636C4}"/>
    <hyperlink ref="P858" r:id="rId1683" display="https://my.zakupivli.pro/remote/dispatcher/state_purchase_view/56947791" xr:uid="{FB271194-D6F8-462B-8044-EF73BFE0C568}"/>
    <hyperlink ref="N857" r:id="rId1684" xr:uid="{C0BDA8CE-3BB3-4073-9ECE-C11A5BEBDA19}"/>
    <hyperlink ref="N858" r:id="rId1685" xr:uid="{A70B4992-4196-45FC-B3DD-1A5733235785}"/>
    <hyperlink ref="P859" r:id="rId1686" display="https://my.zakupivli.pro/remote/dispatcher/state_purchase_view/56948967" xr:uid="{D33AA4FE-850F-4CFD-A004-8750112E4A14}"/>
    <hyperlink ref="P860" r:id="rId1687" display="https://my.zakupivli.pro/remote/dispatcher/state_purchase_view/56948698" xr:uid="{304FA8DC-57B6-4367-AA5D-C543E44381FF}"/>
    <hyperlink ref="N859" r:id="rId1688" xr:uid="{83828BB8-947B-48B7-A9F1-4A09BD2471A4}"/>
    <hyperlink ref="N860" r:id="rId1689" xr:uid="{1EDCC1EB-1F91-43CB-8803-5D95589D6288}"/>
    <hyperlink ref="P861" r:id="rId1690" display="https://my.zakupivli.pro/remote/dispatcher/state_purchase_view/56950592" xr:uid="{1155CBD0-E441-40E9-9D7C-7C029DB0D0BF}"/>
    <hyperlink ref="P862" r:id="rId1691" display="https://my.zakupivli.pro/remote/dispatcher/state_purchase_view/56949716" xr:uid="{CD1A906E-62A5-44E4-B3A5-7EFCB7715C2D}"/>
    <hyperlink ref="N861" r:id="rId1692" xr:uid="{7A262EDD-6499-4F1E-A387-26A2FEB839DE}"/>
    <hyperlink ref="N862" r:id="rId1693" xr:uid="{356858E2-AC48-487E-9448-E896EE6D3353}"/>
    <hyperlink ref="P863" r:id="rId1694" display="https://my.zakupivli.pro/remote/dispatcher/state_purchase_view/56991092" xr:uid="{C0750735-65C2-4421-9380-4FE2354F1ABB}"/>
    <hyperlink ref="P864" r:id="rId1695" display="https://my.zakupivli.pro/remote/dispatcher/state_purchase_view/56987956" xr:uid="{6CA50D3A-0F1A-472C-8BD2-B7EBDA701F1A}"/>
    <hyperlink ref="P865" r:id="rId1696" display="https://my.zakupivli.pro/remote/dispatcher/state_purchase_view/56982494" xr:uid="{F1F7013E-A085-4474-A2F7-DB9B268B2F32}"/>
    <hyperlink ref="N863" r:id="rId1697" xr:uid="{26AC494D-88CE-474D-A6A0-D800AF880E6C}"/>
    <hyperlink ref="N864" r:id="rId1698" xr:uid="{BA2DCF56-A2FE-411C-98C2-626AEEDEFB6A}"/>
    <hyperlink ref="N865" r:id="rId1699" xr:uid="{441146F0-FDF0-4A29-A7B7-764012F906D9}"/>
    <hyperlink ref="P868" r:id="rId1700" display="https://my.zakupivli.pro/remote/dispatcher/state_purchase_view/57062513" xr:uid="{9F231378-065C-4200-958B-64525E255BC0}"/>
    <hyperlink ref="P869" r:id="rId1701" display="https://my.zakupivli.pro/remote/dispatcher/state_purchase_view/57062513" xr:uid="{53F36DFF-39F9-42ED-824D-E761B9F71BEE}"/>
    <hyperlink ref="P870" r:id="rId1702" display="https://my.zakupivli.pro/remote/dispatcher/state_purchase_view/57062513" xr:uid="{159D8471-AC3E-4406-8E3B-FF1BB1A394DE}"/>
    <hyperlink ref="P871" r:id="rId1703" display="https://my.zakupivli.pro/remote/dispatcher/state_purchase_view/57062513" xr:uid="{AC0EEE5C-AB8F-4169-A5C4-A2F3C01C4305}"/>
    <hyperlink ref="P866" r:id="rId1704" display="https://my.zakupivli.pro/remote/dispatcher/state_purchase_view/57010056" xr:uid="{FC110D8A-3F11-4E4D-AFAB-F8DFEC963504}"/>
    <hyperlink ref="P867" r:id="rId1705" display="https://my.zakupivli.pro/remote/dispatcher/state_purchase_view/57010056" xr:uid="{26A6D916-0A7B-4405-8FCB-5A01E2DF4A72}"/>
    <hyperlink ref="N866" r:id="rId1706" xr:uid="{27943522-FCF2-431E-A519-EECC75CE8530}"/>
    <hyperlink ref="N867" r:id="rId1707" xr:uid="{A2BC5AAF-670B-495C-A667-068A11967E2A}"/>
    <hyperlink ref="N868" r:id="rId1708" xr:uid="{365F58B9-D32E-476E-B4FF-48BD7E4A4817}"/>
    <hyperlink ref="N869" r:id="rId1709" xr:uid="{E6F7F932-FE62-4076-8C83-66A84FD6027F}"/>
    <hyperlink ref="N870" r:id="rId1710" xr:uid="{30A22387-7363-4B92-85B5-3C3F627C773A}"/>
    <hyperlink ref="N871" r:id="rId1711" xr:uid="{5A669B0A-5EB3-4914-AB33-B2362DC9AE52}"/>
    <hyperlink ref="P872" r:id="rId1712" display="https://my.zakupivli.pro/remote/dispatcher/state_purchase_view/57102057" xr:uid="{D0D2EAFA-1372-4CB0-BFAF-58EC787D450A}"/>
    <hyperlink ref="P873" r:id="rId1713" display="https://my.zakupivli.pro/remote/dispatcher/state_purchase_view/57100319" xr:uid="{FF6D1515-EA9F-436A-AAD0-FF4850FA1528}"/>
    <hyperlink ref="P874" r:id="rId1714" display="https://my.zakupivli.pro/remote/dispatcher/state_purchase_view/57092256" xr:uid="{7E6EAC0D-1929-441D-BBA0-25DDCD15168F}"/>
    <hyperlink ref="P875" r:id="rId1715" display="https://my.zakupivli.pro/remote/dispatcher/state_purchase_view/57092017" xr:uid="{3850A6B3-22DC-4337-AA9A-73D33551F91E}"/>
    <hyperlink ref="P876" r:id="rId1716" display="https://my.zakupivli.pro/remote/dispatcher/state_purchase_view/57088046" xr:uid="{E84B79FD-ABFD-412D-9449-2651B97B9760}"/>
    <hyperlink ref="P877" r:id="rId1717" display="https://my.zakupivli.pro/remote/dispatcher/state_purchase_view/57084914" xr:uid="{8ED8B5CB-B432-468C-AD0F-AFEFC43D1D18}"/>
    <hyperlink ref="P878" r:id="rId1718" display="https://my.zakupivli.pro/remote/dispatcher/state_purchase_view/57084914" xr:uid="{4AE538C4-DA74-43EE-A856-6B0F5C8D6B04}"/>
    <hyperlink ref="N872" r:id="rId1719" xr:uid="{04DAF7A2-4506-4BB2-8F6F-E49EDA60E127}"/>
    <hyperlink ref="N873" r:id="rId1720" xr:uid="{064C0D4F-864E-47F8-A69D-922694F1DE3C}"/>
    <hyperlink ref="N874" r:id="rId1721" xr:uid="{4A309AF3-944E-4E54-B882-E5C49F441A9A}"/>
    <hyperlink ref="N875" r:id="rId1722" xr:uid="{54EBED21-C04C-4741-A0C1-2C65D9E169DC}"/>
    <hyperlink ref="N876" r:id="rId1723" xr:uid="{4513215C-3A1F-4EC9-9A1A-3A0B64015201}"/>
    <hyperlink ref="N877" r:id="rId1724" xr:uid="{7B2AA2A7-8616-4560-9E10-B25521C8DBE5}"/>
    <hyperlink ref="N878" r:id="rId1725" xr:uid="{FA58D01D-4A19-4F9F-B1C7-1D97E5C55ADD}"/>
    <hyperlink ref="P879" r:id="rId1726" display="https://my.zakupivli.pro/remote/dispatcher/state_purchase_view/57145030" xr:uid="{55FB04A7-B8FD-4DFC-AEBD-2881E2008DD8}"/>
    <hyperlink ref="P880" r:id="rId1727" display="https://my.zakupivli.pro/remote/dispatcher/state_purchase_view/57144174" xr:uid="{C7456E8A-C481-44BD-9C15-6D07248BA238}"/>
    <hyperlink ref="P881" r:id="rId1728" display="https://my.zakupivli.pro/remote/dispatcher/state_purchase_view/57141917" xr:uid="{B0034565-FCCA-4887-B22F-564671F34AD5}"/>
    <hyperlink ref="P882" r:id="rId1729" display="https://my.zakupivli.pro/remote/dispatcher/state_purchase_view/57141684" xr:uid="{1C4DF443-2C7A-4760-AA19-A051A34ACD40}"/>
    <hyperlink ref="P883" r:id="rId1730" display="https://my.zakupivli.pro/remote/dispatcher/state_purchase_view/57122049" xr:uid="{CAFF919F-21D0-4A64-8EEF-47E97463695C}"/>
    <hyperlink ref="P884" r:id="rId1731" display="https://my.zakupivli.pro/remote/dispatcher/state_purchase_view/57121076" xr:uid="{52692308-99C7-427B-AD1C-8ED03A7CCE0B}"/>
    <hyperlink ref="N879" r:id="rId1732" xr:uid="{05FAB159-0C58-44EE-8E97-B214FF5BC067}"/>
    <hyperlink ref="N880" r:id="rId1733" xr:uid="{63F212AD-9950-4422-B920-77AB3DE22956}"/>
    <hyperlink ref="N881" r:id="rId1734" xr:uid="{87788FAA-5FC5-4CE8-BDF0-E5AD7F814F55}"/>
    <hyperlink ref="N882" r:id="rId1735" xr:uid="{1C210E16-EF9A-4318-BA7D-3FB2B8AC0875}"/>
    <hyperlink ref="N883" r:id="rId1736" xr:uid="{5A22423F-3A51-4ADC-82FA-C25F271E060E}"/>
    <hyperlink ref="N884" r:id="rId1737" xr:uid="{7DC5FB78-F130-459B-B333-67DC57C6D16B}"/>
    <hyperlink ref="P885" r:id="rId1738" display="https://my.zakupivli.pro/remote/dispatcher/state_purchase_view/57188673" xr:uid="{735D3821-1287-460A-A89D-C42484E806CB}"/>
    <hyperlink ref="N885" r:id="rId1739" xr:uid="{26273E12-C410-4720-BC31-65EC1564AFED}"/>
    <hyperlink ref="P886" r:id="rId1740" display="https://my.zakupivli.pro/remote/dispatcher/state_purchase_view/57231734" xr:uid="{8C7043FD-3F90-43DB-A96B-12C51D53333B}"/>
    <hyperlink ref="P887" r:id="rId1741" display="https://my.zakupivli.pro/remote/dispatcher/state_purchase_view/57223306" xr:uid="{F1D8567A-0B89-4C6B-AB12-A83F018DC3CC}"/>
    <hyperlink ref="P888" r:id="rId1742" display="https://my.zakupivli.pro/remote/dispatcher/state_purchase_view/57220856" xr:uid="{5EC66308-27D9-4A10-AD75-DD4CDA9D5F35}"/>
    <hyperlink ref="P889" r:id="rId1743" display="https://my.zakupivli.pro/remote/dispatcher/state_purchase_view/57220098" xr:uid="{B5B1F49E-DC38-4979-8709-2832F53D2B7C}"/>
    <hyperlink ref="P890" r:id="rId1744" display="https://my.zakupivli.pro/remote/dispatcher/state_purchase_view/57218765" xr:uid="{C3DA9E99-803D-4C70-AD2D-AC0C38702C5C}"/>
    <hyperlink ref="P891" r:id="rId1745" display="https://my.zakupivli.pro/remote/dispatcher/state_purchase_view/57218243" xr:uid="{DF8F403B-C757-4FED-9B8D-94113A172E5F}"/>
    <hyperlink ref="P892" r:id="rId1746" display="https://my.zakupivli.pro/remote/dispatcher/state_purchase_view/57204593" xr:uid="{CB149DC7-42FA-49C5-95CB-A57E97C41CB7}"/>
    <hyperlink ref="N886" r:id="rId1747" xr:uid="{83AED35B-3459-479F-AE0A-445AC47D84D0}"/>
    <hyperlink ref="N887" r:id="rId1748" xr:uid="{41B3A769-3484-48DD-B207-A713BE667131}"/>
    <hyperlink ref="N888" r:id="rId1749" xr:uid="{CF9772E4-1441-4075-92D0-13B789EBB88C}"/>
    <hyperlink ref="N889" r:id="rId1750" xr:uid="{CEDF1CEF-5E4D-4810-9AC5-5CB1B4EDA984}"/>
    <hyperlink ref="N890" r:id="rId1751" xr:uid="{5CE2DEAD-7D00-4C18-A489-DFBDD83CD5D1}"/>
    <hyperlink ref="N891" r:id="rId1752" xr:uid="{5E9DE607-809C-4BF3-A39F-4072F1552F51}"/>
    <hyperlink ref="N892" r:id="rId1753" xr:uid="{5B0D8A00-44DA-49B6-B86B-A39DE70369B0}"/>
    <hyperlink ref="P893" r:id="rId1754" display="https://my.zakupivli.pro/remote/dispatcher/state_purchase_view/57248238" xr:uid="{2F9475B4-D144-4244-B06A-3642906A299A}"/>
    <hyperlink ref="N893" r:id="rId1755" xr:uid="{04F9C454-7F1A-48DC-8BF9-75C845C66861}"/>
    <hyperlink ref="P894" r:id="rId1756" display="https://my.zakupivli.pro/remote/dispatcher/state_purchase_view/57301275" xr:uid="{E70598EC-F8AA-4FC0-8A76-B672320C73C4}"/>
    <hyperlink ref="P895" r:id="rId1757" display="https://my.zakupivli.pro/remote/dispatcher/state_purchase_view/57295165" xr:uid="{C80488EC-391E-476C-B250-90D3BFBB36A8}"/>
    <hyperlink ref="P896" r:id="rId1758" display="https://my.zakupivli.pro/remote/dispatcher/state_purchase_view/57279883" xr:uid="{3463766F-D4BB-4C99-B0E6-6786A0F6103B}"/>
    <hyperlink ref="N894" r:id="rId1759" xr:uid="{66F50E58-2891-4D75-AE3F-DDE9C90AA267}"/>
    <hyperlink ref="N895" r:id="rId1760" xr:uid="{658F6F08-DBEF-4CA7-84CF-893F509681A7}"/>
    <hyperlink ref="N896" r:id="rId1761" xr:uid="{331193DE-DCA2-4169-B3A5-C2FDA4DA9E9C}"/>
    <hyperlink ref="P897" r:id="rId1762" display="https://my.zakupivli.pro/remote/dispatcher/state_purchase_view/57327334" xr:uid="{5BF417ED-C9CA-4E9E-AA6C-20071CD76B13}"/>
    <hyperlink ref="N897" r:id="rId1763" xr:uid="{770C3F7C-4D76-4520-A661-09E45522A7FA}"/>
    <hyperlink ref="P898" r:id="rId1764" display="https://my.zakupivli.pro/remote/dispatcher/state_purchase_view/57385934" xr:uid="{6418837D-6959-4FC2-887F-4693E229A1FD}"/>
    <hyperlink ref="P899" r:id="rId1765" display="https://my.zakupivli.pro/remote/dispatcher/state_purchase_view/57385694" xr:uid="{DEA0464B-E339-42B8-88B9-2CC7CEB5DB9D}"/>
    <hyperlink ref="P900" r:id="rId1766" display="https://my.zakupivli.pro/remote/dispatcher/state_purchase_view/57385694" xr:uid="{5AA66D49-D63A-46F1-B02F-EE90CFD10535}"/>
    <hyperlink ref="P901" r:id="rId1767" display="https://my.zakupivli.pro/remote/dispatcher/state_purchase_view/57385694" xr:uid="{4ACB510D-774D-416E-853E-044069751B61}"/>
    <hyperlink ref="P902" r:id="rId1768" display="https://my.zakupivli.pro/remote/dispatcher/state_purchase_view/57385694" xr:uid="{D121252F-759A-456D-BAAA-F10CE46BFEB8}"/>
    <hyperlink ref="P903" r:id="rId1769" display="https://my.zakupivli.pro/remote/dispatcher/state_purchase_view/57380194" xr:uid="{E1DB346D-9E82-4930-926D-927F02CD2D87}"/>
    <hyperlink ref="P904" r:id="rId1770" display="https://my.zakupivli.pro/remote/dispatcher/state_purchase_view/57407976" xr:uid="{F618411A-76E1-4461-81DC-74C86B2F3219}"/>
    <hyperlink ref="N898" r:id="rId1771" xr:uid="{AED371DC-8E6D-427E-BCF1-AEFAC0D3BE2D}"/>
    <hyperlink ref="N899" r:id="rId1772" xr:uid="{701C455F-9EF1-4995-AA6B-6492C86119A3}"/>
    <hyperlink ref="N900" r:id="rId1773" xr:uid="{1F3566FC-CE28-4C72-AAE5-0D01A9170B78}"/>
    <hyperlink ref="N901" r:id="rId1774" xr:uid="{547837F0-F010-4864-B9FC-8DB07BC5EA9A}"/>
    <hyperlink ref="N902" r:id="rId1775" xr:uid="{09976A2A-96F4-41D0-9CD8-EF57DF5F860E}"/>
    <hyperlink ref="N903" r:id="rId1776" xr:uid="{AFB2B379-1EA3-41ED-9DE2-482A86B38D43}"/>
    <hyperlink ref="N904" r:id="rId1777" xr:uid="{F3719ADA-5585-47D3-A848-96940E6787CF}"/>
    <hyperlink ref="P905" r:id="rId1778" display="https://my.zakupivli.pro/remote/dispatcher/state_purchase_view/57447516" xr:uid="{F55412F8-5B0F-41F0-B466-A9656BFE00D9}"/>
    <hyperlink ref="P906" r:id="rId1779" display="https://my.zakupivli.pro/remote/dispatcher/state_purchase_view/57446387" xr:uid="{F76A3220-41FD-4D77-AA25-D08D5E76CD4E}"/>
    <hyperlink ref="P907" r:id="rId1780" display="https://my.zakupivli.pro/remote/dispatcher/state_purchase_view/57445600" xr:uid="{0ABE0120-2D79-42D7-8739-EEBD20D954ED}"/>
    <hyperlink ref="P908" r:id="rId1781" display="https://my.zakupivli.pro/remote/dispatcher/state_purchase_view/57443185" xr:uid="{7FFF7976-4069-4188-BAE6-F7F64928EDC9}"/>
    <hyperlink ref="P909" r:id="rId1782" display="https://my.zakupivli.pro/remote/dispatcher/state_purchase_view/57441860" xr:uid="{8A63E464-2A9E-4666-93AB-93F74D7E0A96}"/>
    <hyperlink ref="P910" r:id="rId1783" display="https://my.zakupivli.pro/remote/dispatcher/state_purchase_view/57435375" xr:uid="{5FA9C13C-1BAD-4AF4-A445-70A25A5F7A73}"/>
    <hyperlink ref="N905" r:id="rId1784" xr:uid="{0B00E48B-D873-48BC-89B9-560BACAD2032}"/>
    <hyperlink ref="N906" r:id="rId1785" xr:uid="{9D89FDBD-34EC-49A6-B1F4-8FBB8CA033B1}"/>
    <hyperlink ref="N907" r:id="rId1786" xr:uid="{624D83AC-DF81-4ED7-8594-8362E8692CA2}"/>
    <hyperlink ref="N908" r:id="rId1787" xr:uid="{F3F7C2FF-C569-473C-8296-01C5DF7556B2}"/>
    <hyperlink ref="N909" r:id="rId1788" xr:uid="{08D971CD-6D58-4D29-B711-85B25BE975FD}"/>
    <hyperlink ref="N910" r:id="rId1789" xr:uid="{CD0481EF-D3FA-4935-B4F3-F5181D26AA68}"/>
    <hyperlink ref="P911" r:id="rId1790" display="https://my.zakupivli.pro/remote/dispatcher/state_purchase_view/57453868" xr:uid="{AD677C0D-0852-488B-A995-45292626B020}"/>
    <hyperlink ref="N911" r:id="rId1791" xr:uid="{F471F4FA-17EE-4734-85CE-A21C4E847856}"/>
    <hyperlink ref="P912" r:id="rId1792" display="https://my.zakupivli.pro/remote/dispatcher/state_purchase_view/57483469" xr:uid="{E47D05D4-1C00-48D3-B730-B523493E16F4}"/>
    <hyperlink ref="P913" r:id="rId1793" display="https://my.zakupivli.pro/remote/dispatcher/state_purchase_view/57480226" xr:uid="{3B62892E-B716-4B2C-9907-1B5FAC3B9BE5}"/>
    <hyperlink ref="P914" r:id="rId1794" display="https://my.zakupivli.pro/remote/dispatcher/state_purchase_view/57478572" xr:uid="{B99BE696-286E-4DC6-9E95-ECE652E7893D}"/>
    <hyperlink ref="P915" r:id="rId1795" display="https://my.zakupivli.pro/remote/dispatcher/state_purchase_view/57476914" xr:uid="{0B4AFDDE-3628-42A1-968D-E0234C567DF9}"/>
    <hyperlink ref="P916" r:id="rId1796" display="https://my.zakupivli.pro/remote/dispatcher/state_purchase_view/57476203" xr:uid="{3BDDC1D6-05E5-4F78-95F1-5743A480894D}"/>
    <hyperlink ref="P917" r:id="rId1797" display="https://my.zakupivli.pro/remote/dispatcher/state_purchase_view/57475723" xr:uid="{858DEBA4-B5BF-4643-86B9-B0923568ECB7}"/>
    <hyperlink ref="P918" r:id="rId1798" display="https://my.zakupivli.pro/remote/dispatcher/state_purchase_view/57469944" xr:uid="{72E220CA-A22A-4AEF-A697-0AFCABE9ECA4}"/>
    <hyperlink ref="N912" r:id="rId1799" xr:uid="{DC8793F4-4465-4F58-8584-FC87CFA4F4E8}"/>
    <hyperlink ref="N913" r:id="rId1800" xr:uid="{1A725801-B6BC-48FC-AF92-74163411C9E6}"/>
    <hyperlink ref="N914" r:id="rId1801" xr:uid="{A1483AE4-C49C-4EEF-8664-7BCF6DC4FE30}"/>
    <hyperlink ref="N915" r:id="rId1802" xr:uid="{97D72456-0DB8-4329-A266-42B3E7246D99}"/>
    <hyperlink ref="N916" r:id="rId1803" xr:uid="{7350F886-1CEF-4068-9504-F860896A1287}"/>
    <hyperlink ref="N917" r:id="rId1804" xr:uid="{887D9197-100E-4F20-9D11-BBD2BFB09614}"/>
    <hyperlink ref="N918" r:id="rId1805" xr:uid="{67DF8192-F936-4E72-86B5-5EADC3AA50C2}"/>
    <hyperlink ref="P919" r:id="rId1806" display="https://my.zakupivli.pro/remote/dispatcher/state_purchase_view/57524444" xr:uid="{705A4DE9-8B94-4634-BFA8-99A981E55B5B}"/>
    <hyperlink ref="P920" r:id="rId1807" display="https://my.zakupivli.pro/remote/dispatcher/state_purchase_view/57524423" xr:uid="{88FE3BA2-FD31-452E-B1BB-B55047C44558}"/>
    <hyperlink ref="N919" r:id="rId1808" xr:uid="{33413FD7-B088-422D-82EA-BCD21FE67555}"/>
    <hyperlink ref="N920" r:id="rId1809" xr:uid="{1E7FF446-BCE2-4F69-AC4B-C0825EF2DBEE}"/>
    <hyperlink ref="P921" r:id="rId1810" display="https://my.zakupivli.pro/remote/dispatcher/state_purchase_view/57612514" xr:uid="{92AC3B4D-D7F9-4224-9133-44AD53B92A96}"/>
    <hyperlink ref="P922" r:id="rId1811" display="https://my.zakupivli.pro/remote/dispatcher/state_purchase_view/57606569" xr:uid="{63BA0921-48A1-4E73-BD3F-E483AA70EDE9}"/>
    <hyperlink ref="P923" r:id="rId1812" display="https://my.zakupivli.pro/remote/dispatcher/state_purchase_view/57603945" xr:uid="{C6D27104-873C-4849-A09D-DB27213411C0}"/>
    <hyperlink ref="P924" r:id="rId1813" display="https://my.zakupivli.pro/remote/dispatcher/state_purchase_view/57593579" xr:uid="{9EB5135F-53B9-482F-847E-6D098C8231CD}"/>
    <hyperlink ref="P925" r:id="rId1814" display="https://my.zakupivli.pro/remote/dispatcher/state_purchase_view/57593579" xr:uid="{6E17F3A7-F0D5-41A1-BA26-038B13AD3AE7}"/>
    <hyperlink ref="P926" r:id="rId1815" display="https://my.zakupivli.pro/remote/dispatcher/state_purchase_view/57590825" xr:uid="{1B37BC3D-825E-4DC6-9528-A0D411C1E04B}"/>
    <hyperlink ref="N921" r:id="rId1816" xr:uid="{70177BB6-4CE1-4F98-865B-81AC8C9923DF}"/>
    <hyperlink ref="N922" r:id="rId1817" xr:uid="{4F14E2AF-23B0-44C9-AF2A-32B62706ED52}"/>
    <hyperlink ref="N923" r:id="rId1818" xr:uid="{F825F5A6-F807-412E-B1CA-54DBBD91FA95}"/>
    <hyperlink ref="N924" r:id="rId1819" xr:uid="{8FE5FD4E-EE4A-4084-AD4E-1ACC0C578B31}"/>
    <hyperlink ref="N925" r:id="rId1820" xr:uid="{367969E7-8FEA-4ABC-B354-7E8DF52505AE}"/>
    <hyperlink ref="N926" r:id="rId1821" xr:uid="{337FB2C3-B134-43C9-8209-E2AED992F6C0}"/>
    <hyperlink ref="P927" r:id="rId1822" display="https://my.zakupivli.pro/remote/dispatcher/state_purchase_view/57640739" xr:uid="{345527D3-FF12-48AF-BEB2-2A7DC2E27DEE}"/>
    <hyperlink ref="P928" r:id="rId1823" display="https://my.zakupivli.pro/remote/dispatcher/state_purchase_view/57638292" xr:uid="{B6481267-4517-4A32-B886-6D1202E3EA68}"/>
    <hyperlink ref="P929" r:id="rId1824" display="https://my.zakupivli.pro/remote/dispatcher/state_purchase_view/57623304" xr:uid="{61D1D149-A4E8-43EA-92A4-7C5A9B3B8C08}"/>
    <hyperlink ref="P930" r:id="rId1825" display="https://my.zakupivli.pro/remote/dispatcher/state_purchase_view/57623075" xr:uid="{73FE753E-EF2A-4B0A-9EC7-39D4087F7FE8}"/>
    <hyperlink ref="N927" r:id="rId1826" xr:uid="{4E428A0C-D834-44D0-9506-4AFDF2DC80BF}"/>
    <hyperlink ref="N928" r:id="rId1827" xr:uid="{08164470-9522-4435-B358-FD173AC29996}"/>
    <hyperlink ref="N929" r:id="rId1828" xr:uid="{289F0533-65E4-49CC-A519-D7897094C501}"/>
    <hyperlink ref="N930" r:id="rId1829" xr:uid="{F776421B-06C1-4996-8BB3-28D0A38E7BDF}"/>
    <hyperlink ref="P931" r:id="rId1830" display="https://my.zakupivli.pro/remote/dispatcher/state_purchase_view/57711359" xr:uid="{8CAA4021-A818-4D57-A3D8-AC2CFDA39DF8}"/>
    <hyperlink ref="P932" r:id="rId1831" display="https://my.zakupivli.pro/remote/dispatcher/state_purchase_view/57700470" xr:uid="{3C9CB5BE-BF45-41B5-8A58-67BE72F7F5DD}"/>
    <hyperlink ref="N931" r:id="rId1832" xr:uid="{94038971-4775-4343-8845-BD016B8333EB}"/>
    <hyperlink ref="N932" r:id="rId1833" xr:uid="{38EA7EFE-4357-480E-B88E-7FC9BDCC72B8}"/>
    <hyperlink ref="P933" r:id="rId1834" display="https://my.zakupivli.pro/remote/dispatcher/state_purchase_view/57741352" xr:uid="{57280DCD-5E51-4FA1-8057-BF6AC37F02A0}"/>
    <hyperlink ref="P934" r:id="rId1835" display="https://my.zakupivli.pro/remote/dispatcher/state_purchase_view/57739836" xr:uid="{AA0C7F9D-0AD5-4835-82F7-33B3A09FAA59}"/>
    <hyperlink ref="P935" r:id="rId1836" display="https://my.zakupivli.pro/remote/dispatcher/state_purchase_view/57738530" xr:uid="{5A0DA3CD-773B-4E23-AA62-85E8AD613C69}"/>
    <hyperlink ref="P936" r:id="rId1837" display="https://my.zakupivli.pro/remote/dispatcher/state_purchase_view/57734768" xr:uid="{85E1AFCA-12D1-4EA4-8C98-46E7AB41D535}"/>
    <hyperlink ref="P937" r:id="rId1838" display="https://my.zakupivli.pro/remote/dispatcher/state_purchase_view/57734245" xr:uid="{493CD7F1-933C-47E3-8664-02BCD32779A2}"/>
    <hyperlink ref="P938" r:id="rId1839" display="https://my.zakupivli.pro/remote/dispatcher/state_purchase_view/57729054" xr:uid="{2C3FA4E0-D8D3-4D07-AE45-65DAEC189BB8}"/>
    <hyperlink ref="N933" r:id="rId1840" xr:uid="{9261B3F1-B177-4B37-B845-53C3CD3ED677}"/>
    <hyperlink ref="N934" r:id="rId1841" xr:uid="{CBEFDD0E-FE82-4D56-A40D-FB100FBB9FDE}"/>
    <hyperlink ref="N935" r:id="rId1842" xr:uid="{BCDE94CF-E888-4DED-A26F-EA80202BD9B4}"/>
    <hyperlink ref="N936" r:id="rId1843" xr:uid="{2398ABB2-426F-4B9B-A25F-8A929B5664AB}"/>
    <hyperlink ref="N937" r:id="rId1844" xr:uid="{A639A215-2BF0-432B-957F-EB4C947D482D}"/>
    <hyperlink ref="N938" r:id="rId1845" xr:uid="{563D578F-5167-44EE-886A-FEC8FFBBD7D7}"/>
    <hyperlink ref="P939" r:id="rId1846" display="https://my.zakupivli.pro/remote/dispatcher/state_purchase_view/57767467" xr:uid="{D8C2670C-C371-4B4B-88EE-6FE3C053DFC0}"/>
    <hyperlink ref="P940" r:id="rId1847" display="https://my.zakupivli.pro/remote/dispatcher/state_purchase_view/57746790" xr:uid="{97015B84-88C5-48EA-BA8B-0F3C5D06E9AF}"/>
    <hyperlink ref="N939" r:id="rId1848" xr:uid="{D94E9D8F-C1F0-4ED3-B2E1-50EAC03275BD}"/>
    <hyperlink ref="N940" r:id="rId1849" xr:uid="{D605B83F-23E7-458F-9E68-173737B54CAA}"/>
    <hyperlink ref="P941" r:id="rId1850" display="https://my.zakupivli.pro/remote/dispatcher/state_purchase_view/57827963" xr:uid="{CB9A56DF-9A7F-44D0-A2B9-990A5ED6D991}"/>
    <hyperlink ref="P942" r:id="rId1851" display="https://my.zakupivli.pro/remote/dispatcher/state_purchase_view/57827098" xr:uid="{E124E1EF-6D15-49A0-B91E-0746E50541C9}"/>
    <hyperlink ref="N941" r:id="rId1852" xr:uid="{016EF292-6A90-4834-BF98-F99CD9CE155D}"/>
    <hyperlink ref="N942" r:id="rId1853" xr:uid="{A3F4D87E-6271-42E9-8E1E-9E1148D1D32F}"/>
    <hyperlink ref="P943" r:id="rId1854" display="https://my.zakupivli.pro/remote/dispatcher/state_purchase_view/57859720" xr:uid="{B916C5C8-54CE-4D36-875D-59A4C1F0B06F}"/>
    <hyperlink ref="N943" r:id="rId1855" xr:uid="{5F236D66-5A33-4A7A-8CB9-98E66CA6F13B}"/>
    <hyperlink ref="P944" r:id="rId1856" display="https://my.zakupivli.pro/remote/dispatcher/state_purchase_view/57875267" xr:uid="{4C46362C-2A00-407B-B99D-2F6D787C486A}"/>
    <hyperlink ref="P945" r:id="rId1857" display="https://my.zakupivli.pro/remote/dispatcher/state_purchase_view/57873346" xr:uid="{D54BF6DB-9B28-4DB8-9780-18A6DC00AA34}"/>
    <hyperlink ref="N944" r:id="rId1858" xr:uid="{6F3C6A98-C64A-4B1D-AD95-93917829C836}"/>
    <hyperlink ref="N945" r:id="rId1859" xr:uid="{2DEACFD8-474B-43C5-919B-73921342BE3E}"/>
    <hyperlink ref="P946" r:id="rId1860" display="https://my.zakupivli.pro/remote/dispatcher/state_purchase_view/57931528" xr:uid="{9ABCF467-2719-4F63-87C0-DA5F3BECE892}"/>
    <hyperlink ref="P947" r:id="rId1861" display="https://my.zakupivli.pro/remote/dispatcher/state_purchase_view/57925883" xr:uid="{AE32064E-7A0D-4444-B51C-79B8A638B121}"/>
    <hyperlink ref="N946" r:id="rId1862" xr:uid="{4352C236-623B-4DC8-A9E7-E9CA8C6A7E21}"/>
    <hyperlink ref="N947" r:id="rId1863" xr:uid="{43FFB573-FD8F-4C16-8AB2-FF3D44E67365}"/>
    <hyperlink ref="P948" r:id="rId1864" display="https://my.zakupivli.pro/remote/dispatcher/state_purchase_view/57971178" xr:uid="{9E3BCEF5-3073-4BCD-A62E-2D274A3EDA87}"/>
    <hyperlink ref="N948" r:id="rId1865" xr:uid="{305636EC-8CF4-4FD2-B462-9BBF63FA6572}"/>
    <hyperlink ref="P949" r:id="rId1866" display="https://my.zakupivli.pro/remote/dispatcher/state_purchase_view/58076884" xr:uid="{C7350BBE-6708-4B21-BA72-BE7750E512F7}"/>
    <hyperlink ref="P950" r:id="rId1867" display="https://my.zakupivli.pro/remote/dispatcher/state_purchase_view/58072937" xr:uid="{15205CC9-A87A-4871-AC3B-FEAA181F68D9}"/>
    <hyperlink ref="P951" r:id="rId1868" display="https://my.zakupivli.pro/remote/dispatcher/state_purchase_view/58061453" xr:uid="{E94CD589-6E65-49E0-A969-2CD4A51E139E}"/>
    <hyperlink ref="P952" r:id="rId1869" display="https://my.zakupivli.pro/remote/dispatcher/state_purchase_view/58060906" xr:uid="{F39E23FD-BFF0-45F1-B763-19ACC2C54B5D}"/>
    <hyperlink ref="P953" r:id="rId1870" display="https://my.zakupivli.pro/remote/dispatcher/state_purchase_view/58056297" xr:uid="{068421A4-CDC7-4C79-96FB-610E0226903C}"/>
    <hyperlink ref="N949" r:id="rId1871" xr:uid="{FA16B12A-DEA4-4AAA-9FF8-BE91346150CE}"/>
    <hyperlink ref="N950" r:id="rId1872" xr:uid="{1231B724-5B79-40B1-A691-A9908C5ED11B}"/>
    <hyperlink ref="N951" r:id="rId1873" xr:uid="{62CF2574-ACAF-4849-AA43-48A2AC842D26}"/>
    <hyperlink ref="N952" r:id="rId1874" xr:uid="{AA2C43F8-51B5-4D8F-9EE2-D76165F91938}"/>
    <hyperlink ref="N953" r:id="rId1875" xr:uid="{5A208C0E-23B1-4648-8420-998CE678615C}"/>
    <hyperlink ref="P954" r:id="rId1876" display="https://my.zakupivli.pro/remote/dispatcher/state_purchase_view/58109414" xr:uid="{89D92F28-2E74-4C09-9A73-EF91A39F90C2}"/>
    <hyperlink ref="P955" r:id="rId1877" display="https://my.zakupivli.pro/remote/dispatcher/state_purchase_view/58096222" xr:uid="{13C96A27-4967-4FA7-AC4A-6107E09FFA22}"/>
    <hyperlink ref="P956" r:id="rId1878" display="https://my.zakupivli.pro/remote/dispatcher/state_purchase_view/58089610" xr:uid="{9626023F-79D2-437F-982C-06D7669813C0}"/>
    <hyperlink ref="N954" r:id="rId1879" xr:uid="{ED9D236D-AF9D-452E-884F-9D0FA8C7D972}"/>
    <hyperlink ref="N955" r:id="rId1880" xr:uid="{79173122-EF53-4FC4-8247-AA9477DF16E2}"/>
    <hyperlink ref="N956" r:id="rId1881" xr:uid="{524B8B67-2651-4F6C-B5BC-095A7E708021}"/>
    <hyperlink ref="P957" r:id="rId1882" display="https://my.zakupivli.pro/remote/dispatcher/state_purchase_view/58211662" xr:uid="{6B1C548A-7623-403A-B5A5-FF23E8003C07}"/>
    <hyperlink ref="P958" r:id="rId1883" display="https://my.zakupivli.pro/remote/dispatcher/state_purchase_view/58211601" xr:uid="{1A5BDC3D-0E2E-4F33-B381-A6FB6A72003E}"/>
    <hyperlink ref="P959" r:id="rId1884" display="https://my.zakupivli.pro/remote/dispatcher/state_purchase_view/58199921" xr:uid="{A53F19A4-C360-411F-B4E5-5BA5A8D04625}"/>
    <hyperlink ref="N957" r:id="rId1885" xr:uid="{A8FF7F80-602F-4FE0-A34B-40017F0295FC}"/>
    <hyperlink ref="N958" r:id="rId1886" xr:uid="{3C470C81-205B-4077-BCFB-BDE631125C88}"/>
    <hyperlink ref="N959" r:id="rId1887" xr:uid="{2EC32A5D-AAF8-429E-B1C3-72A5E4D75A2A}"/>
    <hyperlink ref="P960" r:id="rId1888" display="https://my.zakupivli.pro/remote/dispatcher/state_purchase_view/58221122" xr:uid="{9F48E0BD-880B-4E17-AB79-7458043EEABD}"/>
    <hyperlink ref="N960" r:id="rId1889" xr:uid="{28DCF48E-D4A8-48E1-8302-DED498241D2B}"/>
    <hyperlink ref="P961" r:id="rId1890" display="https://my.zakupivli.pro/remote/dispatcher/state_purchase_view/58273102" xr:uid="{D974DBC5-1691-4349-8E17-A7E31E748F25}"/>
    <hyperlink ref="N961" r:id="rId1891" xr:uid="{8BA54B36-FD42-4DF3-8DCC-976C3D5EC8BC}"/>
    <hyperlink ref="P962" r:id="rId1892" display="https://my.zakupivli.pro/remote/dispatcher/state_purchase_view/58282530" xr:uid="{5E50D417-3DF0-431C-99B6-7856F9CA3AEB}"/>
    <hyperlink ref="P963" r:id="rId1893" display="https://my.zakupivli.pro/remote/dispatcher/state_purchase_view/58282446" xr:uid="{BD34D122-FBB1-43CC-8249-939237178036}"/>
    <hyperlink ref="P964" r:id="rId1894" display="https://my.zakupivli.pro/remote/dispatcher/state_purchase_view/58282171" xr:uid="{D56FF1BF-E576-4CED-A2F7-E7F611B31BE2}"/>
    <hyperlink ref="P965" r:id="rId1895" display="https://my.zakupivli.pro/remote/dispatcher/state_purchase_view/58281188" xr:uid="{2E2D7FF6-4C55-4680-9E0A-6DA3D4682370}"/>
    <hyperlink ref="N962" r:id="rId1896" xr:uid="{B472E40E-5095-44E6-ABDC-EA5A0ED087EA}"/>
    <hyperlink ref="N963" r:id="rId1897" xr:uid="{0CFD40A8-392C-4C96-ACAF-49AE1AF783CF}"/>
    <hyperlink ref="N964" r:id="rId1898" xr:uid="{5B41F75B-EEBD-427F-A516-05C7E84E1622}"/>
    <hyperlink ref="N965" r:id="rId1899" xr:uid="{CE8A0F68-893B-4644-A6FA-3986353C57B7}"/>
    <hyperlink ref="N966" r:id="rId1900" xr:uid="{5250307A-2829-43AD-9C55-B65DCDFA7F24}"/>
    <hyperlink ref="P967" r:id="rId1901" display="https://my.zakupivli.pro/remote/dispatcher/state_purchase_view/58434804" xr:uid="{10A33208-58ED-49CB-904A-45FFDB3C10EA}"/>
    <hyperlink ref="P968" r:id="rId1902" display="https://my.zakupivli.pro/remote/dispatcher/state_purchase_view/58402308" xr:uid="{2AB13D6C-ED60-4E26-B0BE-2992F2DA4006}"/>
    <hyperlink ref="P969" r:id="rId1903" display="https://my.zakupivli.pro/remote/dispatcher/state_purchase_view/58391456" xr:uid="{622E41D3-E28E-4A9C-85DE-B3DD3F5C83E7}"/>
    <hyperlink ref="P970" r:id="rId1904" display="https://my.zakupivli.pro/remote/dispatcher/state_purchase_view/58383433" xr:uid="{42D4CF6F-6489-4A9F-A7F6-634D4AE9A528}"/>
    <hyperlink ref="P971" r:id="rId1905" display="https://my.zakupivli.pro/remote/dispatcher/state_purchase_view/58330065" xr:uid="{078AB9BD-B8E9-45F3-AF32-2B3B80A5C9B9}"/>
    <hyperlink ref="P972" r:id="rId1906" display="https://my.zakupivli.pro/remote/dispatcher/state_purchase_view/58319979" xr:uid="{6DD179F8-3A9D-4E26-8FB8-EC6CBCEE8F9D}"/>
    <hyperlink ref="P973" r:id="rId1907" display="https://my.zakupivli.pro/remote/dispatcher/state_purchase_view/58318606" xr:uid="{2374E861-018E-422D-B6F1-5728BD74AEE2}"/>
    <hyperlink ref="N967" r:id="rId1908" xr:uid="{B356F766-7AB1-4501-8FD0-3BB27DB15E46}"/>
    <hyperlink ref="N968" r:id="rId1909" xr:uid="{6920C0EF-6990-4F3C-81D7-4F4EE6D310AD}"/>
    <hyperlink ref="N969" r:id="rId1910" xr:uid="{5AFF4F1F-F846-48AA-89B0-520449661570}"/>
    <hyperlink ref="N970" r:id="rId1911" xr:uid="{EE76E522-5E0B-4095-B40C-72A2AFE07BAB}"/>
    <hyperlink ref="N971" r:id="rId1912" xr:uid="{7F2DC0AD-50D9-4E4E-8A29-6D4B2273DDD3}"/>
    <hyperlink ref="N972" r:id="rId1913" xr:uid="{A9E233F1-1CB4-48CD-B200-883FD0D6CA18}"/>
    <hyperlink ref="N973" r:id="rId1914" xr:uid="{B69BE92E-731E-493B-B169-9B76EB0C99A4}"/>
    <hyperlink ref="P974" r:id="rId1915" display="https://my.zakupivli.pro/remote/dispatcher/state_purchase_view/58524451" xr:uid="{A967C8D4-F94B-4229-A992-05CB638AFA68}"/>
    <hyperlink ref="P975" r:id="rId1916" display="https://my.zakupivli.pro/remote/dispatcher/state_purchase_view/58523820" xr:uid="{3BD6C537-C1E1-458F-A343-C07809011D20}"/>
    <hyperlink ref="P976" r:id="rId1917" display="https://my.zakupivli.pro/remote/dispatcher/state_purchase_view/58513389" xr:uid="{EF8E254D-E769-432D-89EC-B0596BD2EE12}"/>
    <hyperlink ref="P977" r:id="rId1918" display="https://my.zakupivli.pro/remote/dispatcher/state_purchase_view/58476155" xr:uid="{4469495E-1B93-4047-99C2-DAC3966832E4}"/>
    <hyperlink ref="N974" r:id="rId1919" xr:uid="{FABAAE2C-DC27-45F9-8127-7BE3D9EF7F89}"/>
    <hyperlink ref="N975" r:id="rId1920" xr:uid="{18AA69DA-7031-41EB-8AA2-D46D15A679C6}"/>
    <hyperlink ref="N976" r:id="rId1921" xr:uid="{1A092C4C-1F8B-4BDD-A790-D96AE2D42136}"/>
    <hyperlink ref="N977" r:id="rId1922" xr:uid="{7018468F-860C-47D1-9F1E-91EE771375E1}"/>
    <hyperlink ref="P978" r:id="rId1923" display="https://my.zakupivli.pro/remote/dispatcher/state_purchase_view/58600113" xr:uid="{A63A6733-16F4-426A-95E1-67E1EE19E92C}"/>
    <hyperlink ref="P979" r:id="rId1924" display="https://my.zakupivli.pro/remote/dispatcher/state_purchase_view/58599837" xr:uid="{77F13F83-F908-439B-81FA-34D7A0366395}"/>
    <hyperlink ref="P980" r:id="rId1925" display="https://my.zakupivli.pro/remote/dispatcher/state_purchase_view/58599401" xr:uid="{1BFE0E28-2796-4B21-AB40-DD43A7497F54}"/>
    <hyperlink ref="P981" r:id="rId1926" display="https://my.zakupivli.pro/remote/dispatcher/state_purchase_view/58599183" xr:uid="{66C2A614-BF87-4B04-BD23-BBE6B864245C}"/>
    <hyperlink ref="P982" r:id="rId1927" display="https://my.zakupivli.pro/remote/dispatcher/state_purchase_view/58589905" xr:uid="{1180DFD0-776B-46A2-BDD0-BEC2CAA8A748}"/>
    <hyperlink ref="P983" r:id="rId1928" display="https://my.zakupivli.pro/remote/dispatcher/state_purchase_view/58589458" xr:uid="{36EA1DFD-30B4-49FE-B554-E9A567A8F547}"/>
    <hyperlink ref="P984" r:id="rId1929" display="https://my.zakupivli.pro/remote/dispatcher/state_purchase_view/58575307" xr:uid="{8CB2B428-4CBB-41B9-A825-4D4A6028892A}"/>
    <hyperlink ref="N978" r:id="rId1930" xr:uid="{792EB30D-C28A-4929-BC29-7267198323A4}"/>
    <hyperlink ref="N979" r:id="rId1931" xr:uid="{6440D2DA-2726-4713-B779-4A716A417C0D}"/>
    <hyperlink ref="N980" r:id="rId1932" xr:uid="{1177592B-D576-41F0-AB6C-7E1553721B49}"/>
    <hyperlink ref="N981" r:id="rId1933" xr:uid="{E16B6F1A-BE9D-4183-8194-409B455D3949}"/>
    <hyperlink ref="N982" r:id="rId1934" xr:uid="{6BBC1EBB-5420-4294-8FF3-87DBE3022000}"/>
    <hyperlink ref="N983" r:id="rId1935" xr:uid="{A36BEAC1-EC61-4C0F-A79E-80DF53467371}"/>
    <hyperlink ref="N984" r:id="rId1936" xr:uid="{0C330D67-6986-4A3B-9067-FA31C3AC2B3A}"/>
    <hyperlink ref="P985" r:id="rId1937" display="https://my.zakupivli.pro/remote/dispatcher/state_purchase_view/58613538" xr:uid="{9C7A7A34-20C8-4248-97D3-7FEC19F3433D}"/>
    <hyperlink ref="N985" r:id="rId1938" xr:uid="{11407562-139A-47E6-AC27-6314102A48C4}"/>
    <hyperlink ref="P986" r:id="rId1939" display="https://my.zakupivli.pro/remote/dispatcher/state_purchase_view/58657540" xr:uid="{DF983146-EC5C-418E-A5D6-D7EECA8CD74A}"/>
    <hyperlink ref="P987" r:id="rId1940" display="https://my.zakupivli.pro/remote/dispatcher/state_purchase_view/58656841" xr:uid="{2E50DD74-568E-4C53-9DD7-31ED6AB9F8A7}"/>
    <hyperlink ref="P988" r:id="rId1941" display="https://my.zakupivli.pro/remote/dispatcher/state_purchase_view/58656209" xr:uid="{91A5413C-703C-4FD0-B6DF-1F4ED628608E}"/>
    <hyperlink ref="P989" r:id="rId1942" display="https://my.zakupivli.pro/remote/dispatcher/state_purchase_view/58651905" xr:uid="{CEDBC4DF-1A9B-4103-8968-147298B0A704}"/>
    <hyperlink ref="N986" r:id="rId1943" xr:uid="{BC46890C-7346-413A-A42B-66FBA6B6FF1B}"/>
    <hyperlink ref="N987" r:id="rId1944" xr:uid="{937F2571-C0D6-4E95-95D5-E23B5001C873}"/>
    <hyperlink ref="N988" r:id="rId1945" xr:uid="{7BADA492-0185-45F4-A145-82B3841D82E8}"/>
    <hyperlink ref="N989" r:id="rId1946" xr:uid="{A9ADC2AF-6B6F-4BC9-A768-49AD9923FFF6}"/>
    <hyperlink ref="P990" r:id="rId1947" display="https://my.zakupivli.pro/remote/dispatcher/state_purchase_view/58679096" xr:uid="{0B490939-8C3F-40FD-8BC1-8F7F6016CB24}"/>
    <hyperlink ref="N990" r:id="rId1948" xr:uid="{BFF1069D-E178-4A24-91A1-087CA3A828A2}"/>
    <hyperlink ref="P991" r:id="rId1949" display="https://my.zakupivli.pro/remote/dispatcher/state_purchase_view/58741981" xr:uid="{7BFBDA98-FAA2-49C6-96C1-985D46B04451}"/>
    <hyperlink ref="N991" r:id="rId1950" xr:uid="{42F6081E-E1DF-41BA-8711-CBBE910A6D70}"/>
    <hyperlink ref="P992" r:id="rId1951" display="https://my.zakupivli.pro/remote/dispatcher/state_purchase_view/58797476" xr:uid="{4EA74044-A1EB-4685-A892-245996B69EFB}"/>
    <hyperlink ref="P993" r:id="rId1952" display="https://my.zakupivli.pro/remote/dispatcher/state_purchase_view/58796029" xr:uid="{C6D91335-A5F4-4087-A61C-B8F6FD13CF95}"/>
    <hyperlink ref="P994" r:id="rId1953" display="https://my.zakupivli.pro/remote/dispatcher/state_purchase_view/58774811" xr:uid="{1D2679CF-E435-4A32-B312-ECD744B83705}"/>
    <hyperlink ref="N992" r:id="rId1954" xr:uid="{C4FC65A9-EFFB-4929-868C-D561E13FFBD5}"/>
    <hyperlink ref="N993" r:id="rId1955" xr:uid="{67D5F009-AF14-4DEA-8123-16125D02356F}"/>
    <hyperlink ref="N994" r:id="rId1956" xr:uid="{0AB2FFED-8F90-4460-B405-6C998934A035}"/>
    <hyperlink ref="P995" r:id="rId1957" display="https://my.zakupivli.pro/remote/dispatcher/state_purchase_view/58831849" xr:uid="{485F2E67-1CB8-4253-A668-841FAC3DD7E2}"/>
    <hyperlink ref="N995" r:id="rId1958" xr:uid="{1966BC0A-F0F5-4243-AF88-76765D39B1C8}"/>
    <hyperlink ref="P996" r:id="rId1959" display="https://my.zakupivli.pro/remote/dispatcher/state_purchase_view/58853384" xr:uid="{EEBDC899-6F01-4405-945C-1B2C29A0376E}"/>
    <hyperlink ref="N996" r:id="rId1960" xr:uid="{357CC9A7-4984-4E9B-AC8C-D747F8C67095}"/>
    <hyperlink ref="P997" r:id="rId1961" display="https://my.zakupivli.pro/remote/dispatcher/state_purchase_view/58876022" xr:uid="{C138755D-61D0-4179-ABE4-C2C4D4FCC9A5}"/>
    <hyperlink ref="N997" r:id="rId1962" xr:uid="{70A4BB86-6469-448E-9C22-52B39E04AC49}"/>
    <hyperlink ref="P998" r:id="rId1963" display="https://my.zakupivli.pro/remote/dispatcher/state_purchase_view/58876357" xr:uid="{D40F85CA-380E-4457-904F-158EDCCE9D9D}"/>
    <hyperlink ref="N998" r:id="rId1964" xr:uid="{BE0896F0-DD63-4701-8D02-4C3894908CD1}"/>
    <hyperlink ref="P999" r:id="rId1965" display="https://my.zakupivli.pro/remote/dispatcher/state_purchase_view/58923256" xr:uid="{105287CF-A6C7-4434-AC16-2D76CA3E2D9C}"/>
    <hyperlink ref="N999" r:id="rId1966" xr:uid="{07829EF6-E535-48DC-B850-9B3C5BD69F19}"/>
    <hyperlink ref="P1000" r:id="rId1967" display="https://my.zakupivli.pro/remote/dispatcher/state_purchase_view/59070654" xr:uid="{4D3F21A2-708C-4F7A-8475-FC9A388B914D}"/>
    <hyperlink ref="P1001" r:id="rId1968" display="https://my.zakupivli.pro/remote/dispatcher/state_purchase_view/59069777" xr:uid="{D8A56288-1E85-4F98-89D2-6BA160CA1CE2}"/>
    <hyperlink ref="N1000" r:id="rId1969" xr:uid="{7753ED3F-93FC-4C5A-AF25-25FABA9C5573}"/>
    <hyperlink ref="N1001" r:id="rId1970" xr:uid="{40086A1D-CBCE-464D-B6BF-7690377ADA29}"/>
    <hyperlink ref="P1002" r:id="rId1971" display="https://my.zakupivli.pro/remote/dispatcher/state_purchase_view/59095527" xr:uid="{85E90714-10D5-418A-B40B-102E27A39601}"/>
    <hyperlink ref="N1002" r:id="rId1972" xr:uid="{CCBF2370-0F51-4B1B-97CA-6D99BDFD9B96}"/>
    <hyperlink ref="P1003" r:id="rId1973" display="https://my.zakupivli.pro/remote/dispatcher/state_purchase_view/59128871" xr:uid="{2CC53454-2919-4AE5-A587-7A422DD6BBFB}"/>
    <hyperlink ref="N1003" r:id="rId1974" xr:uid="{D5C39F89-B752-4391-AE12-99DA642281D6}"/>
    <hyperlink ref="P1004" r:id="rId1975" display="https://my.zakupivli.pro/remote/dispatcher/state_purchase_view/59214035" xr:uid="{28FF23C3-1356-489E-BFE9-E38AFCED0588}"/>
    <hyperlink ref="P1005" r:id="rId1976" display="https://my.zakupivli.pro/remote/dispatcher/state_purchase_view/59213415" xr:uid="{F95B4DDD-7E1B-43E4-BD89-D3C6A493BB2F}"/>
    <hyperlink ref="P1006" r:id="rId1977" display="https://my.zakupivli.pro/remote/dispatcher/state_purchase_view/59211123" xr:uid="{4DC33442-624D-4F55-9482-42A9EB03D140}"/>
    <hyperlink ref="P1007" r:id="rId1978" display="https://my.zakupivli.pro/remote/dispatcher/state_purchase_view/59210268" xr:uid="{73725E02-B0ED-4879-8875-9522F87DAB22}"/>
    <hyperlink ref="P1008" r:id="rId1979" display="https://my.zakupivli.pro/remote/dispatcher/state_purchase_view/59209475" xr:uid="{DD5842C2-1F2C-4828-B26D-D880B2CC88F1}"/>
    <hyperlink ref="P1009" r:id="rId1980" display="https://my.zakupivli.pro/remote/dispatcher/state_purchase_view/59208249" xr:uid="{790DD87D-28D9-479B-8737-DBC129A337C8}"/>
    <hyperlink ref="P1010" r:id="rId1981" display="https://my.zakupivli.pro/remote/dispatcher/state_purchase_view/59208246" xr:uid="{351FB564-89FA-4D28-BC37-A6C663A9C09D}"/>
    <hyperlink ref="P1011" r:id="rId1982" display="https://my.zakupivli.pro/remote/dispatcher/state_purchase_view/59204270" xr:uid="{5527FEBA-EF93-4339-A54E-F0236639D9D9}"/>
    <hyperlink ref="P1012" r:id="rId1983" display="https://my.zakupivli.pro/remote/dispatcher/state_purchase_view/59203411" xr:uid="{9EF339BF-700E-4C17-A51B-14FC2476F525}"/>
    <hyperlink ref="N1004" r:id="rId1984" xr:uid="{2F16DFF5-8A2D-4ECE-989C-C2719E63DC2C}"/>
    <hyperlink ref="N1005" r:id="rId1985" xr:uid="{966F18B1-9C8E-42C0-BEE5-7E7B2339F655}"/>
    <hyperlink ref="N1006" r:id="rId1986" xr:uid="{142958B0-731C-448A-9ECC-2EAB0D7A39B6}"/>
    <hyperlink ref="N1007" r:id="rId1987" xr:uid="{4B64AE5F-6F9B-41DD-9C79-1639A31660C4}"/>
    <hyperlink ref="N1008" r:id="rId1988" xr:uid="{0998201B-055D-400A-A2E8-588F9D32EF48}"/>
    <hyperlink ref="N1009" r:id="rId1989" xr:uid="{26881511-3895-4A24-9A13-DB19D4BC6F64}"/>
    <hyperlink ref="N1010" r:id="rId1990" xr:uid="{7A9E32F1-ADCF-40B6-B36E-0578D50D98A7}"/>
    <hyperlink ref="N1011" r:id="rId1991" xr:uid="{9CD97B2E-AB73-417F-8BE1-6CA004C30733}"/>
    <hyperlink ref="N1012" r:id="rId1992" xr:uid="{C46A26AE-1E7B-421A-9008-65536CA1DE72}"/>
    <hyperlink ref="P1013" r:id="rId1993" display="https://my.zakupivli.pro/remote/dispatcher/state_purchase_view/59253985" xr:uid="{39052D23-C052-4833-8EEA-6FB1DF2A0435}"/>
    <hyperlink ref="N1013" r:id="rId1994" xr:uid="{19401019-C688-4F4D-BA91-545D4C256BEE}"/>
    <hyperlink ref="P1014" r:id="rId1995" display="https://my.zakupivli.pro/remote/dispatcher/state_purchase_view/59272383" xr:uid="{E7746CDB-F401-4215-B2CA-6A81FF50F2DB}"/>
    <hyperlink ref="P1015" r:id="rId1996" display="https://my.zakupivli.pro/remote/dispatcher/state_purchase_view/59272094" xr:uid="{4C2149C6-5F1E-4E0B-A6C4-585119F8EB91}"/>
    <hyperlink ref="P1016" r:id="rId1997" display="https://my.zakupivli.pro/remote/dispatcher/state_purchase_view/59271749" xr:uid="{351E2C86-009C-48EB-A137-6DD3A5B464BC}"/>
    <hyperlink ref="P1017" r:id="rId1998" display="https://my.zakupivli.pro/remote/dispatcher/state_purchase_view/59271695" xr:uid="{6A7291A6-3D58-408C-B93C-B28F82D8A465}"/>
    <hyperlink ref="N1014" r:id="rId1999" xr:uid="{9F88B4B9-C495-4551-BB67-C10F9C19FC56}"/>
    <hyperlink ref="N1015" r:id="rId2000" xr:uid="{FDA7D9B1-14EE-44FC-ABC5-35BDF2A736FF}"/>
    <hyperlink ref="N1016" r:id="rId2001" xr:uid="{FD44DCCE-5EC4-4DF7-A4E3-9319A2E5BFFC}"/>
    <hyperlink ref="N1017" r:id="rId2002" xr:uid="{EC7BFEC3-F05A-480F-AAA2-6D425047A3AC}"/>
    <hyperlink ref="P1018" r:id="rId2003" display="https://my.zakupivli.pro/remote/dispatcher/state_purchase_view/59328070" xr:uid="{3A68AA5F-5058-4060-BE3D-9E2E9F0FC0E0}"/>
    <hyperlink ref="N1018" r:id="rId2004" xr:uid="{22F7F2A8-44AE-488C-B8F1-B56D47A65B31}"/>
    <hyperlink ref="P1019" r:id="rId2005" display="https://my.zakupivli.pro/remote/dispatcher/state_purchase_view/59361203" xr:uid="{62911BC8-3652-477B-998C-654977664CD2}"/>
    <hyperlink ref="P1020" r:id="rId2006" display="https://my.zakupivli.pro/remote/dispatcher/state_purchase_view/59361064" xr:uid="{2C5B20F3-A06B-4700-ABB4-B0DB4F12EB31}"/>
    <hyperlink ref="P1021" r:id="rId2007" display="https://my.zakupivli.pro/remote/dispatcher/state_purchase_view/59354476" xr:uid="{A8C4A542-DAB4-4706-AECA-AD688C95C792}"/>
    <hyperlink ref="N1019" r:id="rId2008" xr:uid="{55FF9082-75D4-4993-A01F-6003B67804AC}"/>
    <hyperlink ref="N1020" r:id="rId2009" xr:uid="{C1400F6A-2FEE-4700-B109-73E297302ACC}"/>
    <hyperlink ref="N1021" r:id="rId2010" xr:uid="{471D21F7-419D-4314-8773-B9DEAE1A5E1C}"/>
    <hyperlink ref="P1022" r:id="rId2011" display="https://my.zakupivli.pro/remote/dispatcher/state_purchase_view/59372454" xr:uid="{5A921092-C0E6-472F-9F8A-7A99F77591EF}"/>
    <hyperlink ref="P1023" r:id="rId2012" display="https://my.zakupivli.pro/remote/dispatcher/state_purchase_view/59372454" xr:uid="{47458B6C-C12F-42CC-850C-913B8E4EEDF4}"/>
    <hyperlink ref="N1022" r:id="rId2013" xr:uid="{71CCBC93-DB91-4F18-887D-90DE8F6B5C85}"/>
    <hyperlink ref="N1023" r:id="rId2014" xr:uid="{E64E8E9E-CFB2-46D1-997F-BD73ACD74EB9}"/>
    <hyperlink ref="P1024" r:id="rId2015" display="https://my.zakupivli.pro/remote/dispatcher/state_purchase_view/59464900" xr:uid="{ECD1C2C3-EDDD-4D7E-9A2F-796F10C40972}"/>
    <hyperlink ref="P1025" r:id="rId2016" display="https://my.zakupivli.pro/remote/dispatcher/state_purchase_view/59464876" xr:uid="{3D3CF0FE-0104-4D30-BE7F-77AE5E0F88C9}"/>
    <hyperlink ref="P1026" r:id="rId2017" display="https://my.zakupivli.pro/remote/dispatcher/state_purchase_view/59464736" xr:uid="{9D8C89DC-2E55-48B1-BC1F-465397ECC4CE}"/>
    <hyperlink ref="N1024" r:id="rId2018" xr:uid="{AC8F4913-424E-4A3C-862F-8336A835F9FC}"/>
    <hyperlink ref="N1025" r:id="rId2019" xr:uid="{47CE3A48-2717-4FCE-9764-10DF2A422821}"/>
    <hyperlink ref="N1026" r:id="rId2020" xr:uid="{158FB6D5-E8DD-4383-9E55-5102C7C279DA}"/>
    <hyperlink ref="P1027" r:id="rId2021" display="https://my.zakupivli.pro/remote/dispatcher/state_purchase_view/59518976" xr:uid="{3452DC82-83C0-4ACF-8975-BF25E7EBF32C}"/>
    <hyperlink ref="N1027" r:id="rId2022" xr:uid="{2144C5B8-0217-4C4F-AD5C-4C1D49E9DF20}"/>
    <hyperlink ref="P1028" r:id="rId2023" display="https://my.zakupivli.pro/remote/dispatcher/state_purchase_view/59543384" xr:uid="{CF89169D-4191-4F87-98DF-2DEDE122E189}"/>
    <hyperlink ref="P1029" r:id="rId2024" display="https://my.zakupivli.pro/remote/dispatcher/state_purchase_view/59526001" xr:uid="{9E20D386-07A0-4B55-8E9E-64A1F1CEEA36}"/>
    <hyperlink ref="P1030" r:id="rId2025" display="https://my.zakupivli.pro/remote/dispatcher/state_purchase_view/59525958" xr:uid="{5922132A-5D1A-4A13-ACAE-43A5D5AC9CAC}"/>
    <hyperlink ref="N1028" r:id="rId2026" xr:uid="{198C386D-FD4B-45D7-B7AA-8A4FE94A8087}"/>
    <hyperlink ref="N1029" r:id="rId2027" xr:uid="{A714EC6E-69DC-46CD-AEF4-87264B447D59}"/>
    <hyperlink ref="N1030" r:id="rId2028" xr:uid="{D0CA7878-153A-4F22-B398-F239E732CDF8}"/>
    <hyperlink ref="P1031" r:id="rId2029" display="https://my.zakupivli.pro/remote/dispatcher/state_purchase_view/59578825" xr:uid="{2B581A01-FD13-41F8-A6B3-E7B659967DA2}"/>
    <hyperlink ref="N1031" r:id="rId2030" xr:uid="{EB0CD3A2-44A4-41BE-9976-53FA84894C73}"/>
    <hyperlink ref="P1032" r:id="rId2031" display="https://my.zakupivli.pro/remote/dispatcher/state_purchase_view/59596873" xr:uid="{288743E7-513F-47B5-ACF3-597F22AAA3F6}"/>
    <hyperlink ref="N1032" r:id="rId2032" xr:uid="{BD68212C-9C2F-428A-9E67-EB27ED2F2EAA}"/>
    <hyperlink ref="P1033" r:id="rId2033" display="https://my.zakupivli.pro/remote/dispatcher/state_purchase_view/59641745" xr:uid="{E1F7B71E-AA17-4EE4-8AD1-32992A97C297}"/>
    <hyperlink ref="N1033" r:id="rId2034" xr:uid="{0CABCA00-8745-45C9-8BF7-212EEE4F1631}"/>
    <hyperlink ref="P1034" r:id="rId2035" display="https://my.zakupivli.pro/remote/dispatcher/state_purchase_view/59662837" xr:uid="{9260EBF9-E822-46B4-8F1F-B176D9337D71}"/>
    <hyperlink ref="N1034" r:id="rId2036" xr:uid="{9443F2C5-98C1-4A82-B650-86041012578C}"/>
    <hyperlink ref="P1035" r:id="rId2037" display="https://my.zakupivli.pro/remote/dispatcher/state_purchase_view/59692478" xr:uid="{332E5C37-4854-4DFE-9AA3-59049904D9B0}"/>
    <hyperlink ref="P1036" r:id="rId2038" display="https://my.zakupivli.pro/remote/dispatcher/state_purchase_view/59688234" xr:uid="{877332C7-0D5E-4BEC-912C-5D694EB1BE67}"/>
    <hyperlink ref="N1035" r:id="rId2039" xr:uid="{E186005E-A6A0-4DA4-BE63-9B300C345AC2}"/>
    <hyperlink ref="N1036" r:id="rId2040" xr:uid="{96479D3B-D637-420B-AD59-4DFF04943CA1}"/>
    <hyperlink ref="P1037" r:id="rId2041" display="https://my.zakupivli.pro/remote/dispatcher/state_purchase_view/59713132" xr:uid="{B72E0577-5F8D-46AF-AA5F-7C62929180A5}"/>
    <hyperlink ref="N1037" r:id="rId2042" xr:uid="{6BEF54B1-6647-421D-9FC4-7A201BC3B883}"/>
  </hyperlinks>
  <pageMargins left="0.7" right="0.7" top="0.75" bottom="0.75" header="0.3" footer="0.3"/>
  <pageSetup paperSize="9" scale="34" orientation="landscape" r:id="rId20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2025-05-27T13:57:29Z</dcterms:modified>
</cp:coreProperties>
</file>