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0A8D1085-9479-48CC-97A0-4F9858E197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00" i="1" l="1"/>
  <c r="P999" i="1" l="1"/>
  <c r="P998" i="1"/>
  <c r="P997" i="1" l="1"/>
  <c r="P996" i="1"/>
  <c r="P995" i="1" l="1"/>
  <c r="P994" i="1"/>
  <c r="P993" i="1"/>
  <c r="P992" i="1" l="1"/>
  <c r="P991" i="1" l="1"/>
  <c r="P990" i="1" l="1"/>
  <c r="P989" i="1"/>
  <c r="P988" i="1"/>
  <c r="P987" i="1"/>
  <c r="P986" i="1"/>
  <c r="P985" i="1" l="1"/>
  <c r="P984" i="1"/>
  <c r="P983" i="1"/>
  <c r="P982" i="1"/>
  <c r="P981" i="1"/>
  <c r="P980" i="1"/>
  <c r="P979" i="1"/>
  <c r="P978" i="1" l="1"/>
  <c r="P977" i="1"/>
  <c r="P976" i="1"/>
  <c r="P975" i="1"/>
  <c r="P974" i="1" l="1"/>
  <c r="P973" i="1"/>
  <c r="P972" i="1"/>
  <c r="P971" i="1"/>
  <c r="P970" i="1"/>
  <c r="P969" i="1"/>
  <c r="P968" i="1"/>
  <c r="P966" i="1" l="1"/>
  <c r="P965" i="1"/>
  <c r="P964" i="1"/>
  <c r="P963" i="1"/>
  <c r="P962" i="1"/>
  <c r="P961" i="1"/>
  <c r="P960" i="1"/>
  <c r="P959" i="1"/>
  <c r="P958" i="1"/>
  <c r="P957" i="1" l="1"/>
  <c r="P956" i="1"/>
  <c r="P955" i="1"/>
  <c r="P954" i="1"/>
  <c r="P953" i="1"/>
  <c r="P952" i="1"/>
  <c r="P951" i="1"/>
  <c r="P950" i="1"/>
  <c r="P949" i="1" l="1"/>
  <c r="P948" i="1" l="1"/>
  <c r="P947" i="1"/>
  <c r="P946" i="1" l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 l="1"/>
  <c r="P920" i="1"/>
  <c r="P919" i="1" l="1"/>
  <c r="P918" i="1"/>
  <c r="P917" i="1"/>
  <c r="P916" i="1"/>
  <c r="P915" i="1"/>
  <c r="P914" i="1"/>
  <c r="P913" i="1"/>
  <c r="P912" i="1" l="1"/>
  <c r="P911" i="1" l="1"/>
  <c r="P910" i="1"/>
  <c r="P909" i="1"/>
  <c r="P908" i="1"/>
  <c r="P907" i="1"/>
  <c r="P906" i="1"/>
  <c r="P905" i="1" l="1"/>
  <c r="P904" i="1"/>
  <c r="P903" i="1"/>
  <c r="P902" i="1"/>
  <c r="P901" i="1"/>
  <c r="P900" i="1"/>
  <c r="P899" i="1"/>
  <c r="P898" i="1" l="1"/>
  <c r="P897" i="1" l="1"/>
  <c r="P896" i="1"/>
  <c r="P895" i="1"/>
  <c r="P894" i="1" l="1"/>
  <c r="P893" i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<sst xmlns="http://schemas.openxmlformats.org/spreadsheetml/2006/main" count="7056" uniqueCount="2109">
  <si>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</si>
  <si>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</si>
  <si>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</si>
  <si>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</si>
  <si>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</si>
  <si>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</si>
  <si>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</si>
  <si>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</si>
  <si>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</si>
  <si>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</si>
  <si>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</si>
  <si>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</si>
  <si>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</si>
  <si>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</si>
  <si>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</si>
  <si>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</si>
  <si>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</si>
  <si>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</si>
  <si>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</si>
  <si>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</si>
  <si>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</si>
  <si>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</si>
  <si>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</si>
  <si>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</si>
  <si>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</si>
  <si>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</si>
  <si>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</si>
  <si>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</si>
  <si>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</si>
  <si>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</si>
  <si>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</si>
  <si>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</si>
  <si>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</si>
  <si>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</si>
  <si>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</si>
  <si>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</si>
  <si>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</si>
  <si>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</si>
  <si>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</si>
  <si>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</si>
  <si>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</si>
  <si>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</si>
  <si>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</si>
  <si>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</si>
  <si>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</si>
  <si>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</si>
  <si>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</si>
  <si>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</si>
  <si>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</si>
  <si>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</si>
  <si>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</si>
  <si>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</si>
  <si>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</si>
  <si>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</si>
  <si>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</si>
  <si>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</si>
  <si>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</si>
  <si>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</si>
  <si>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</si>
  <si>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</si>
  <si>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</si>
  <si>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</si>
  <si>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</si>
  <si>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</si>
  <si>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</si>
  <si>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</si>
  <si>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</si>
  <si>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</si>
  <si>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</si>
  <si>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</si>
  <si>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</si>
  <si>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</si>
  <si>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</si>
  <si>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</si>
  <si>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</si>
  <si>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</si>
  <si>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</si>
  <si>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</si>
  <si>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</si>
  <si>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</si>
  <si>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</si>
  <si>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</si>
  <si>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</si>
  <si>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</si>
  <si>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</si>
  <si>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</si>
  <si>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</si>
  <si>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</si>
  <si>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</si>
  <si>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</si>
  <si>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</si>
  <si>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</si>
  <si>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</si>
  <si>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</si>
  <si>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</si>
  <si>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</si>
  <si>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</si>
  <si>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</si>
  <si>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</si>
  <si>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</si>
  <si>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</si>
  <si>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</si>
  <si>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</si>
  <si>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</si>
  <si>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</si>
  <si>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</si>
  <si>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</si>
  <si>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</si>
  <si>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</si>
  <si>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</si>
  <si>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</si>
  <si>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</si>
  <si>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</si>
  <si>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</si>
  <si>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</si>
  <si>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</si>
  <si>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</si>
  <si>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</si>
  <si>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</si>
  <si>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</si>
  <si>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</si>
  <si>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</si>
  <si>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</si>
  <si>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</si>
  <si>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</si>
  <si>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</si>
  <si>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</si>
  <si>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</si>
  <si>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</si>
  <si>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</si>
  <si>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</si>
  <si>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</si>
  <si>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</si>
  <si>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</si>
  <si>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</si>
  <si>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</si>
  <si>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</si>
  <si>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</si>
  <si>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</si>
  <si>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</si>
  <si>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</si>
  <si>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</si>
  <si>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</si>
  <si>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</si>
  <si>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</si>
  <si>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</si>
  <si>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</si>
  <si>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</si>
  <si>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</si>
  <si>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</si>
  <si>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</si>
  <si>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</si>
  <si>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</si>
  <si>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</si>
  <si>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</si>
  <si>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</si>
  <si>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</si>
  <si>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</si>
  <si>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</si>
  <si>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</si>
  <si>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</si>
  <si>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</si>
  <si>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</si>
  <si>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</si>
  <si>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</si>
  <si>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</si>
  <si>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</si>
  <si>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</si>
  <si>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</si>
  <si>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</si>
  <si>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</si>
  <si>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</si>
  <si>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</si>
  <si>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</si>
  <si>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</si>
  <si>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</si>
  <si>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</si>
  <si>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</si>
  <si>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</si>
  <si>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</si>
  <si>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</si>
  <si>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</si>
  <si>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</si>
  <si>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</si>
  <si>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</si>
  <si>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</si>
  <si>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</si>
  <si>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</si>
  <si>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</si>
  <si>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</si>
  <si>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</si>
  <si>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</si>
  <si>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</si>
  <si>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</si>
  <si>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</si>
  <si>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</si>
  <si>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</si>
  <si>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</si>
  <si>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</si>
  <si>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</si>
  <si>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</si>
  <si>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</si>
  <si>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</si>
  <si>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</si>
  <si>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</si>
  <si>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</si>
  <si>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</si>
  <si>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</si>
  <si>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</si>
  <si>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</si>
  <si>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</si>
  <si>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</si>
  <si>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</si>
  <si>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</si>
  <si>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</si>
  <si>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</si>
  <si>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</si>
  <si>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</si>
  <si>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</si>
  <si>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</si>
  <si>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</si>
  <si>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</si>
  <si>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</si>
  <si>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</si>
  <si>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</si>
  <si>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</si>
  <si>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</si>
  <si>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</si>
  <si>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</si>
  <si>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</si>
  <si>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</si>
  <si>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</si>
  <si>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</si>
  <si>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</si>
  <si>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</si>
  <si>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</si>
  <si>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</si>
  <si>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</si>
  <si>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</si>
  <si>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</si>
  <si>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</si>
  <si>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</si>
  <si>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</si>
  <si>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</si>
  <si>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</si>
  <si>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</si>
  <si>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</si>
  <si>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</si>
  <si>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</si>
  <si>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</si>
  <si>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</si>
  <si>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</si>
  <si>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</si>
  <si>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</si>
  <si>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</si>
  <si>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</si>
  <si>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</si>
  <si>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</si>
  <si>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</si>
  <si>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</si>
  <si>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</si>
  <si>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</si>
  <si>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</si>
  <si>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</si>
  <si>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</si>
  <si>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</si>
  <si>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</si>
  <si>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</si>
  <si>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</si>
  <si>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</si>
  <si>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</si>
  <si>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</si>
  <si>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</si>
  <si>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</si>
  <si>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</si>
  <si>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</si>
  <si>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</si>
  <si>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</si>
  <si>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</si>
  <si>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</si>
  <si>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</si>
  <si>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</si>
  <si>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</si>
  <si>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</si>
  <si>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</si>
  <si>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</si>
  <si>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</si>
  <si>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</si>
  <si>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</si>
  <si>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</si>
  <si>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</si>
  <si>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</si>
  <si>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</si>
  <si>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</si>
  <si>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</si>
  <si>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</si>
  <si>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</si>
  <si>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</si>
  <si>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</si>
  <si>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</si>
  <si>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</si>
  <si>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</si>
  <si>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</si>
  <si>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</si>
  <si>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</si>
  <si>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</si>
  <si>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</si>
  <si>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</si>
  <si>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</si>
  <si>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</si>
  <si>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</si>
  <si>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</si>
  <si>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</si>
  <si>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</si>
  <si>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</si>
  <si>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</si>
  <si>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</si>
  <si>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</si>
  <si>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</si>
  <si>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</si>
  <si>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</si>
  <si>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</si>
  <si>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</si>
  <si>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</si>
  <si>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</si>
  <si>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</si>
  <si>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</si>
  <si>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</si>
  <si>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</si>
  <si>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</si>
  <si>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</si>
  <si>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</si>
  <si>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</si>
  <si>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</si>
  <si>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</si>
  <si>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</si>
  <si>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</si>
  <si>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</si>
  <si>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</si>
  <si>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</si>
  <si>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</si>
  <si>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</si>
  <si>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</si>
  <si>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</si>
  <si>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</si>
  <si>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</si>
  <si>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</si>
  <si>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</si>
  <si>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</si>
  <si>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</si>
  <si>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</si>
  <si>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</si>
  <si>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</si>
  <si>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</si>
  <si>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</si>
  <si>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</si>
  <si>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</si>
  <si>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</si>
  <si>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</si>
  <si>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</si>
  <si>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</si>
  <si>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</si>
  <si>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</si>
  <si>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</si>
  <si>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</si>
  <si>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</si>
  <si>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</si>
  <si>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</si>
  <si>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</si>
  <si>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</si>
  <si>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</si>
  <si>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</si>
  <si>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</si>
  <si>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</si>
  <si>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</si>
  <si>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</si>
  <si>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</si>
  <si>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</si>
  <si>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</si>
  <si>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</si>
  <si>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</si>
  <si>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</si>
  <si>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</si>
  <si>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</si>
  <si>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</si>
  <si>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</si>
  <si>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</si>
  <si>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</si>
  <si>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</si>
  <si>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</si>
  <si>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</si>
  <si>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</si>
  <si>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</si>
  <si>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</si>
  <si>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</si>
  <si>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</si>
  <si>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</si>
  <si>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</si>
  <si>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</si>
  <si>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</si>
  <si>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</si>
  <si>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</si>
  <si>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</si>
  <si>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</si>
  <si>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</si>
  <si>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</si>
  <si>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</si>
  <si>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</si>
  <si>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</si>
  <si>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</si>
  <si>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</si>
  <si>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</si>
  <si>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</si>
  <si>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</si>
  <si>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</si>
  <si>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</si>
  <si>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</si>
  <si>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</si>
  <si>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</si>
  <si>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</si>
  <si>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</si>
  <si>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</si>
  <si>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</si>
  <si>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</si>
  <si>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</si>
  <si>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</si>
  <si>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</si>
  <si>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</si>
  <si>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</si>
  <si>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</si>
  <si>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</si>
  <si>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</si>
  <si>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</si>
  <si>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</si>
  <si>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</si>
  <si>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</si>
  <si>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</si>
  <si>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</si>
  <si>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</si>
  <si>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</si>
  <si>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</si>
  <si>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</si>
  <si>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</si>
  <si>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</si>
  <si>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</si>
  <si>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</si>
  <si>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</si>
  <si>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</si>
  <si>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</si>
  <si>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</si>
  <si>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</si>
  <si>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</si>
  <si>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</si>
  <si>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</si>
  <si>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</si>
  <si>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</si>
  <si>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</si>
  <si>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</si>
  <si>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</si>
  <si>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</si>
  <si>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</si>
  <si>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</si>
  <si>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</si>
  <si>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</si>
  <si>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</si>
  <si>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</si>
  <si>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</si>
  <si>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</si>
  <si>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</si>
  <si>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</si>
  <si>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</si>
  <si>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</si>
  <si>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</si>
  <si>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</si>
  <si>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</si>
  <si>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</si>
  <si>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</si>
  <si>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</si>
  <si>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</si>
  <si>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</si>
  <si>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</si>
  <si>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</si>
  <si>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</si>
  <si>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</si>
  <si>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</si>
  <si>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</si>
  <si>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</si>
  <si>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</si>
  <si>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</si>
  <si>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</si>
  <si>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</si>
  <si>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</si>
  <si>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</si>
  <si>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</si>
  <si>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</si>
  <si>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</si>
  <si>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</si>
  <si>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</si>
  <si>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</si>
  <si>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</si>
  <si>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</si>
  <si>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</si>
  <si>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</si>
  <si>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</si>
  <si>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</si>
  <si>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</si>
  <si>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</si>
  <si>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</si>
  <si>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</si>
  <si>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</si>
  <si>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</si>
  <si>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</si>
  <si>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</si>
  <si>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</si>
  <si>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</si>
  <si>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</si>
  <si>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</si>
  <si>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</si>
  <si>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</si>
  <si>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</si>
  <si>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</si>
  <si>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</si>
  <si>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</si>
  <si>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</si>
  <si>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</si>
  <si>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</si>
  <si>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</si>
  <si>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</si>
  <si>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</si>
  <si>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</si>
  <si>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</si>
  <si>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</si>
  <si>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</si>
  <si>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</si>
  <si>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</si>
  <si>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</si>
  <si>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</si>
  <si>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</si>
  <si>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</si>
  <si>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</si>
  <si>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</si>
  <si>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</si>
  <si>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</si>
  <si>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</si>
  <si>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</si>
  <si>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</si>
  <si>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</si>
  <si>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</si>
  <si>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</si>
  <si>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</si>
  <si>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</si>
  <si>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</si>
  <si>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</si>
  <si>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</si>
  <si>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</si>
  <si>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</si>
  <si>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</si>
  <si>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</si>
  <si>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</si>
  <si>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</si>
  <si>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</si>
  <si>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</si>
  <si>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</si>
  <si>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</si>
  <si>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</si>
  <si>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</si>
  <si>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</si>
  <si>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</si>
  <si>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</si>
  <si>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</si>
  <si>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</si>
  <si>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</si>
  <si>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</si>
  <si>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</si>
  <si>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</si>
  <si>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</si>
  <si>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</si>
  <si>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</si>
  <si>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</si>
  <si>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</si>
  <si>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</si>
  <si>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</si>
  <si>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</si>
  <si>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</si>
  <si>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</si>
  <si>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</si>
  <si>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</si>
  <si>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</si>
  <si>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</si>
  <si>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</si>
  <si>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</si>
  <si>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</si>
  <si>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</si>
  <si>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</si>
  <si>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</si>
  <si>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</si>
  <si>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</si>
  <si>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</si>
  <si>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</si>
  <si>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</si>
  <si>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</si>
  <si>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</si>
  <si>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</si>
  <si>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</si>
  <si>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</si>
  <si>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</si>
  <si>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</si>
  <si>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</si>
  <si>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</si>
  <si>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</si>
  <si>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</si>
  <si>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</si>
  <si>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</si>
  <si>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</si>
  <si>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</si>
  <si>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</si>
  <si>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</si>
  <si>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</si>
  <si>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</si>
  <si>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</si>
  <si>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</si>
  <si>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</si>
  <si>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</si>
  <si>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</si>
  <si>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</si>
  <si>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</si>
  <si>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</si>
  <si>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</si>
  <si>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</si>
  <si>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</si>
  <si>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</si>
  <si>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</si>
  <si>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</si>
  <si>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</si>
  <si>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</si>
  <si>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</si>
  <si>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</si>
  <si>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</si>
  <si>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</si>
  <si>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</si>
  <si>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</si>
  <si>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</si>
  <si>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</si>
  <si>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</si>
  <si>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</si>
  <si>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</si>
  <si>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</si>
  <si>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</si>
  <si>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</si>
  <si>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</si>
  <si>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</si>
  <si>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</si>
  <si>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</si>
  <si>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</si>
  <si>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</si>
  <si>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</si>
  <si>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</si>
  <si>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</si>
  <si>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</si>
  <si>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</si>
  <si>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</si>
  <si>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</si>
  <si>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</si>
  <si>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</si>
  <si>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</si>
  <si>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</si>
  <si>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</si>
  <si>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</si>
  <si>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</si>
  <si>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</si>
  <si>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</si>
  <si>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</si>
  <si>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</si>
  <si>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</si>
  <si>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</si>
  <si>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</si>
  <si>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</si>
  <si>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</si>
  <si>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</si>
  <si>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</si>
  <si>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</si>
  <si>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</si>
  <si>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</si>
  <si>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</si>
  <si>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</si>
  <si>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</si>
  <si>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</si>
  <si>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</si>
  <si>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</si>
  <si>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</si>
  <si>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</si>
  <si>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</si>
  <si>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</si>
  <si>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</si>
  <si>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</si>
  <si>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</si>
  <si>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</si>
  <si>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</si>
  <si>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</si>
  <si>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</si>
  <si>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</si>
  <si>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</si>
  <si>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</si>
  <si>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</si>
  <si>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</si>
  <si>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</si>
  <si>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</si>
  <si>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</si>
  <si>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</si>
  <si>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</si>
  <si>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</si>
  <si>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</si>
  <si>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</si>
  <si>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</si>
  <si>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</si>
  <si>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</si>
  <si>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</si>
  <si>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</si>
  <si>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</si>
  <si>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</si>
  <si>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</si>
  <si>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</si>
  <si>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</si>
  <si>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</si>
  <si>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</si>
  <si>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</si>
  <si>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</si>
  <si>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</si>
  <si>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</si>
  <si>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</si>
  <si>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</si>
  <si>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</si>
  <si>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</si>
  <si>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</si>
  <si>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</si>
  <si>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</si>
  <si>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</si>
  <si>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</si>
  <si>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</si>
  <si>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</si>
  <si>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</si>
  <si>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</si>
  <si>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</si>
  <si>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</si>
  <si>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</si>
  <si>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</si>
  <si>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</si>
  <si>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</si>
  <si>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</si>
  <si>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</si>
  <si>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</si>
  <si>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</si>
  <si>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</si>
  <si>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</si>
  <si>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</si>
  <si>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</si>
  <si>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</si>
  <si>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</si>
  <si>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</si>
  <si>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</si>
  <si>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</si>
  <si>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</si>
  <si>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</si>
  <si>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</si>
  <si>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</si>
  <si>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</si>
  <si>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</si>
  <si>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</si>
  <si>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</si>
  <si>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</si>
  <si>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</si>
  <si>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</si>
  <si>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</si>
  <si>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</si>
  <si>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</si>
  <si>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</si>
  <si>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</si>
  <si>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</si>
  <si>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</si>
  <si>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</si>
  <si>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</si>
  <si>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</si>
  <si>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</si>
  <si>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</si>
  <si>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</si>
  <si>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</si>
  <si>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</si>
  <si>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</si>
  <si>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</si>
  <si>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</si>
  <si>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</si>
  <si>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</si>
  <si>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</si>
  <si>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</si>
  <si>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</si>
  <si>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</si>
  <si>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</si>
  <si>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</si>
  <si>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</si>
  <si>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</si>
  <si>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</si>
  <si>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</si>
  <si>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</si>
  <si>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</si>
  <si>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</si>
  <si>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</si>
  <si>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</si>
  <si>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</si>
  <si>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</si>
  <si>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</si>
  <si>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</si>
  <si>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</si>
  <si>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</si>
  <si>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</si>
  <si>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</si>
  <si>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</si>
  <si>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</si>
  <si>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</si>
  <si>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</si>
  <si>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</si>
  <si>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</si>
  <si>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</si>
  <si>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</si>
  <si>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</si>
  <si>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</si>
  <si>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</si>
  <si>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</si>
  <si>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</si>
  <si>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</si>
  <si>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</si>
  <si>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</si>
  <si>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</si>
  <si>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</si>
  <si>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</si>
  <si>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</si>
  <si>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</si>
  <si>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</si>
  <si>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</si>
  <si>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</si>
  <si>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</si>
  <si>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</si>
  <si>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</si>
  <si>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</si>
  <si>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</si>
  <si>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</si>
  <si>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</si>
  <si>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</si>
  <si>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</si>
  <si>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</si>
  <si>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</si>
  <si>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</si>
  <si>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</si>
  <si>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</si>
  <si>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</si>
  <si>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</si>
  <si>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</si>
  <si>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</si>
  <si>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</si>
  <si>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</si>
  <si>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</si>
  <si>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</si>
  <si>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</si>
  <si>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</si>
  <si>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</si>
  <si>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</si>
  <si>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</si>
  <si>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</si>
  <si>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</si>
  <si>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</si>
  <si>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</si>
  <si>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</si>
  <si>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</si>
  <si>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</si>
  <si>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</si>
  <si>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</si>
  <si>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</si>
  <si>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</si>
  <si>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</si>
  <si>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</si>
  <si>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</si>
  <si>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</si>
  <si>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</si>
  <si>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</si>
  <si>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</si>
  <si>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</si>
  <si>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</si>
  <si>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</si>
  <si>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</si>
  <si>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</si>
  <si>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</si>
  <si>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</si>
  <si>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</si>
  <si>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</si>
  <si>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</si>
  <si>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</si>
  <si>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</si>
  <si>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</si>
  <si>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</si>
  <si>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</si>
  <si>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</si>
  <si>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</si>
  <si>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</si>
  <si>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</si>
  <si>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</si>
  <si>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</si>
  <si>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</si>
  <si>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</si>
  <si>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</si>
  <si>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</si>
  <si>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</si>
  <si>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</si>
  <si>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</si>
  <si>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</si>
  <si>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</si>
  <si>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</si>
  <si>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</si>
  <si>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</si>
  <si>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</si>
  <si>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</si>
  <si>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</si>
  <si>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</si>
  <si>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</si>
  <si>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</si>
  <si>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</si>
  <si>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</si>
  <si>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</si>
  <si>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</si>
  <si>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</si>
  <si>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</si>
  <si>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</si>
  <si>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</si>
  <si>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</si>
  <si>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</si>
  <si>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</si>
  <si>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</si>
  <si>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</si>
  <si>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</si>
  <si>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</si>
  <si>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</si>
  <si>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</si>
  <si>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</si>
  <si>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</si>
  <si>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</si>
  <si>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</si>
  <si>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</si>
  <si>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</si>
  <si>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</si>
  <si>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</si>
  <si>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</si>
  <si>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</si>
  <si>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</si>
  <si>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</si>
  <si>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</si>
  <si>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</si>
  <si>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</si>
  <si>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</si>
  <si>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</si>
  <si>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</si>
  <si>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</si>
  <si>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</si>
  <si>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</si>
  <si>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</si>
  <si>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</si>
  <si>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</si>
  <si>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</si>
  <si>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</si>
  <si>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</si>
  <si>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</si>
  <si>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</si>
  <si>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</si>
  <si>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</si>
  <si>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</si>
  <si>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</si>
  <si>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</si>
  <si>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</si>
  <si>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</si>
  <si>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</si>
  <si>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</si>
  <si>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</si>
  <si>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</si>
  <si>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</si>
  <si>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</si>
  <si>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</si>
  <si>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</si>
  <si>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</si>
  <si>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</si>
  <si>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</si>
  <si>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</si>
  <si>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</si>
  <si>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</si>
  <si>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</si>
  <si>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</si>
  <si>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</si>
  <si>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</si>
  <si>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</si>
  <si>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</si>
  <si>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</si>
  <si>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</si>
  <si>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</si>
  <si>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</si>
  <si>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</si>
  <si>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</si>
  <si>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</si>
  <si>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</si>
  <si>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</si>
  <si>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</si>
  <si>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</si>
  <si>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</si>
  <si>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</si>
  <si>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</si>
  <si>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</si>
  <si>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</si>
  <si>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</si>
  <si>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</si>
  <si>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</si>
  <si>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</si>
  <si>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</si>
  <si>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</si>
  <si>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</si>
  <si>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</si>
  <si>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</si>
  <si>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</si>
  <si>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</si>
  <si>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</si>
  <si>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</si>
  <si>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</si>
  <si>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</si>
  <si>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</si>
  <si>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</si>
  <si>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</si>
  <si>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</si>
  <si>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</si>
  <si>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</si>
  <si>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</si>
  <si>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</si>
  <si>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</si>
  <si>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</si>
  <si>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</si>
  <si>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</si>
  <si>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</si>
  <si>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</si>
  <si>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</si>
  <si>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</si>
  <si>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</si>
  <si>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</si>
  <si>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</si>
  <si>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</si>
  <si>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</si>
  <si>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</si>
  <si>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</si>
  <si>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</si>
  <si>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</si>
  <si>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</si>
  <si>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</si>
  <si>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</si>
  <si>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</si>
  <si>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</si>
  <si>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</si>
  <si>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</si>
  <si>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</si>
  <si>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</si>
  <si>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</si>
  <si>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</si>
  <si>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</si>
  <si>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</si>
  <si>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</si>
  <si>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</si>
  <si>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</si>
  <si>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</si>
  <si>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</si>
  <si>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</si>
  <si>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</si>
  <si>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</si>
  <si>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</si>
  <si>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</si>
  <si>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</si>
  <si>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</si>
  <si>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</si>
  <si>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</si>
  <si>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</si>
  <si>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</si>
  <si>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</si>
  <si>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</si>
  <si>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</si>
  <si>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</si>
  <si>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</si>
  <si>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</si>
  <si>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</si>
  <si>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</si>
  <si>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</si>
  <si>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</si>
  <si>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</si>
  <si>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</si>
  <si>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</si>
  <si>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</si>
  <si>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</si>
  <si>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</si>
  <si>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</si>
  <si>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</si>
  <si>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</si>
  <si>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</si>
  <si>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</si>
  <si>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</si>
  <si>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</si>
  <si>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</si>
  <si>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</si>
  <si>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</si>
  <si>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</si>
  <si>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</si>
  <si>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</si>
  <si>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</si>
  <si>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</si>
  <si>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</si>
  <si>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</si>
  <si>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</si>
  <si>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</si>
  <si>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</si>
  <si>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</si>
  <si>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</si>
  <si>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</si>
  <si>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</si>
  <si>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</si>
  <si>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</si>
  <si>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</si>
  <si>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</si>
  <si>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</si>
  <si>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</si>
  <si>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</si>
  <si>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</si>
  <si>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</si>
  <si>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</si>
  <si>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</si>
  <si>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</si>
  <si>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</si>
  <si>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</si>
  <si>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</si>
  <si>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</si>
  <si>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</si>
  <si>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</si>
  <si>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</si>
  <si>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</si>
  <si>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</si>
  <si>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</si>
  <si>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</si>
  <si>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</si>
  <si>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</si>
  <si>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</si>
  <si>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</si>
  <si>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</si>
  <si>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</si>
  <si>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</si>
  <si>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</si>
  <si>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</si>
  <si>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</si>
  <si>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</si>
  <si>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</si>
  <si>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</si>
  <si>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</si>
  <si>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</si>
  <si>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</si>
  <si>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</si>
  <si>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</si>
  <si>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</si>
  <si>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</si>
  <si>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</si>
  <si>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</si>
  <si>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</si>
  <si>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</si>
  <si>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</si>
  <si>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</si>
  <si>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</si>
  <si>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</si>
  <si>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</si>
  <si>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</si>
  <si>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</si>
  <si>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</si>
  <si>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</si>
  <si>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</si>
  <si>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</si>
  <si>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</si>
  <si>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</si>
  <si>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</si>
  <si>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</si>
  <si>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</si>
  <si>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</si>
  <si>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</si>
  <si>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</si>
  <si>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</si>
  <si>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</si>
  <si>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</si>
  <si>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</si>
  <si>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</si>
  <si>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</si>
  <si>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</si>
  <si>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</si>
  <si>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</si>
  <si>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</si>
  <si>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</si>
  <si>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</si>
  <si>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</si>
  <si>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</si>
  <si>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</si>
  <si>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</si>
  <si>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</si>
  <si>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</si>
  <si>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</si>
  <si>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</si>
  <si>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</si>
  <si>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</si>
  <si>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</si>
  <si>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</si>
  <si>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</si>
  <si>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</si>
  <si>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</si>
  <si>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</si>
  <si>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</si>
  <si>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</si>
  <si>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</si>
  <si>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</si>
  <si>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</si>
  <si>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</si>
  <si>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</si>
  <si>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</si>
  <si>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</si>
  <si>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</si>
  <si>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</si>
  <si>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</si>
  <si>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</si>
  <si>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</si>
  <si>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</si>
  <si>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</si>
  <si>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</si>
  <si>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</si>
  <si>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</si>
  <si>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</si>
  <si>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</si>
  <si>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</si>
  <si>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</si>
  <si>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</si>
  <si>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</si>
  <si>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</si>
  <si>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</si>
  <si>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</si>
  <si>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</si>
  <si>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</si>
  <si>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</si>
  <si>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</si>
  <si>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</si>
  <si>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</si>
  <si>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</si>
  <si>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</si>
  <si>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</si>
  <si>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</si>
  <si>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</si>
  <si>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</si>
  <si>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</si>
  <si>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</si>
  <si>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</si>
  <si>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</si>
  <si>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</si>
  <si>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</si>
  <si>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</si>
  <si>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</si>
  <si>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</si>
  <si>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</si>
  <si>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</si>
  <si>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</si>
  <si>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</si>
  <si>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</si>
  <si>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</si>
  <si>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</si>
  <si>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</si>
  <si>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</si>
  <si>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</si>
  <si>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</si>
  <si>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</si>
  <si>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</si>
  <si>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</si>
  <si>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</si>
  <si>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</si>
  <si>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</si>
  <si>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</si>
  <si>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</si>
  <si>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</si>
  <si>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</si>
  <si>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</si>
  <si>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</si>
  <si>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</si>
  <si>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</si>
  <si>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</si>
  <si>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</si>
  <si>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</si>
  <si>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</si>
  <si>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</si>
  <si>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</si>
  <si>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</si>
  <si>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</si>
  <si>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</si>
  <si>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</si>
  <si>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</si>
  <si>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</si>
  <si>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</si>
  <si>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</si>
  <si>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</si>
  <si>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</si>
  <si>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</si>
  <si>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</si>
  <si>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</si>
  <si>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</si>
  <si>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</si>
  <si>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</si>
  <si>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</si>
  <si>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</si>
  <si>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</si>
  <si>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</si>
  <si>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</si>
  <si>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</si>
  <si>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</si>
  <si>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</si>
  <si>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</si>
  <si>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</si>
  <si>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</si>
  <si>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</si>
  <si>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</si>
  <si>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</si>
  <si>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</si>
  <si>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</si>
  <si>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</si>
  <si>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</si>
  <si>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</si>
  <si>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</si>
  <si>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</si>
  <si>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</si>
  <si>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</si>
  <si>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</si>
  <si>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</si>
  <si>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</si>
  <si>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</si>
  <si>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</si>
  <si>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</si>
  <si>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</si>
  <si>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</si>
  <si>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</si>
  <si>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</si>
  <si>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</si>
  <si>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</si>
  <si>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</si>
  <si>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</si>
  <si>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</si>
  <si>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</si>
  <si>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</si>
  <si>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</si>
  <si>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</si>
  <si>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</si>
  <si>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</si>
  <si>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</si>
  <si>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</si>
  <si>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</si>
  <si>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</si>
  <si>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</si>
  <si>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</si>
  <si>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</si>
  <si>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</si>
  <si>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</si>
  <si>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</si>
  <si>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</si>
  <si>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</si>
  <si>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</si>
  <si>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</si>
  <si>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</si>
  <si>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</si>
  <si>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</si>
  <si>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</si>
  <si>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</si>
  <si>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</si>
  <si>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</si>
  <si>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</si>
  <si>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</si>
  <si>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</si>
  <si>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</si>
  <si>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</si>
  <si>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</si>
  <si>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</si>
  <si>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</si>
  <si>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</si>
  <si>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</si>
  <si>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</si>
  <si>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</si>
  <si>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</si>
  <si>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</si>
  <si>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</si>
  <si>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</si>
  <si>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</si>
  <si>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</si>
  <si>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</si>
  <si>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</si>
  <si>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</si>
  <si>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</si>
  <si>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</si>
  <si>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</si>
  <si>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</si>
  <si>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</si>
  <si>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</si>
  <si>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</si>
  <si>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</si>
  <si>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</si>
  <si>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</si>
  <si>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</si>
  <si>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</si>
  <si>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</si>
  <si>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</si>
  <si>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</si>
  <si>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</si>
  <si>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</si>
  <si>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</si>
  <si>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</si>
  <si>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</si>
  <si>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</si>
  <si>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</si>
  <si>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</si>
  <si>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</si>
  <si>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</si>
  <si>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</si>
  <si>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</si>
  <si>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</si>
  <si>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</si>
  <si>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</si>
  <si>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</si>
  <si>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</si>
  <si>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</si>
  <si>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</si>
  <si>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</si>
  <si>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</si>
  <si>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</si>
  <si>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</si>
  <si>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</si>
  <si>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</si>
  <si>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</si>
  <si>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</si>
  <si>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</si>
  <si>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</si>
  <si>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</si>
  <si>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</si>
  <si>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</si>
  <si>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</si>
  <si>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</si>
  <si>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</si>
  <si>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</si>
  <si>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</si>
  <si>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</si>
  <si>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</si>
  <si>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</si>
  <si>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</si>
  <si>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</si>
  <si>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</si>
  <si>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</si>
  <si>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</si>
  <si>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</si>
  <si>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</si>
  <si>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</si>
  <si>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</si>
  <si>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</si>
  <si>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</si>
  <si>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</si>
  <si>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</si>
  <si>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</si>
  <si>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</si>
  <si>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</si>
  <si>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</si>
  <si>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</si>
  <si>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</si>
  <si>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</si>
  <si>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</si>
  <si>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</si>
  <si>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</si>
  <si>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</si>
  <si>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</si>
  <si>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</si>
  <si>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</si>
  <si>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</si>
  <si>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</si>
  <si>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</si>
  <si>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</si>
  <si>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</si>
  <si>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</si>
  <si>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</si>
  <si>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</si>
  <si>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</si>
  <si>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</si>
  <si>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</si>
  <si>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</si>
  <si>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</si>
  <si>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</si>
  <si>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</si>
  <si>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</si>
  <si>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</si>
  <si>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</si>
  <si>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</si>
  <si>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</si>
  <si>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</si>
  <si>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</si>
  <si>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</si>
  <si>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</si>
  <si>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</si>
  <si>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</si>
  <si>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</si>
  <si>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</si>
  <si>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</si>
  <si>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</si>
  <si>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</si>
  <si>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</si>
  <si>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</si>
  <si>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</si>
  <si>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</si>
  <si>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</si>
  <si>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</si>
  <si>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</si>
  <si>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</si>
  <si>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</si>
  <si>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</si>
  <si>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</si>
  <si>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</si>
  <si>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</si>
  <si>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</si>
  <si>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</si>
  <si>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</si>
  <si>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</si>
  <si>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</si>
  <si>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</si>
  <si>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</si>
  <si>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</si>
  <si>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</si>
  <si>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</si>
  <si>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</si>
  <si>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</si>
  <si>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</si>
  <si>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</si>
  <si>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</si>
  <si>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</si>
  <si>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</si>
  <si>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</si>
  <si>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</si>
  <si>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</si>
  <si>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</si>
  <si>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</si>
  <si>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</si>
  <si>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</si>
  <si>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</si>
  <si>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</si>
  <si>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</si>
  <si>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</si>
  <si>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</si>
  <si>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</si>
  <si>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</si>
  <si>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</si>
  <si>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</si>
  <si>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</si>
  <si>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</si>
  <si>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</si>
  <si>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</si>
  <si>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</si>
  <si>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</si>
  <si>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</si>
  <si>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</si>
  <si>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</si>
  <si>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</si>
  <si>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</si>
  <si>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</si>
  <si>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</si>
  <si>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</si>
  <si>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</si>
  <si>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</si>
  <si>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</si>
  <si>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</si>
  <si>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</si>
  <si>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</si>
  <si>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</si>
  <si>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</si>
  <si>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</si>
  <si>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</si>
  <si>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</si>
  <si>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</si>
  <si>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</si>
  <si>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</si>
  <si>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</si>
  <si>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</si>
  <si>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</si>
  <si>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</si>
  <si>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</si>
  <si>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</si>
  <si>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</si>
  <si>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</si>
  <si>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</si>
  <si>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</si>
  <si>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</si>
  <si>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</si>
  <si>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</si>
  <si>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</si>
  <si>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</si>
  <si>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</si>
  <si>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</si>
  <si>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</si>
  <si>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</si>
  <si>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</si>
  <si>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</si>
  <si>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</si>
  <si>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</si>
  <si>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</si>
  <si>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</si>
  <si>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</si>
  <si>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</si>
  <si>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</si>
  <si>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</si>
  <si>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</si>
  <si>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</si>
  <si>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</si>
  <si>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</si>
  <si>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</si>
  <si>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</si>
  <si>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</si>
  <si>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</si>
  <si>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</si>
  <si>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Гравій, пісок, щебінь і наповнювачі (основна діяльність):Гравій, пісок, щебінь і наповнювачі (основна діяльність)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</si>
  <si>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</si>
  <si>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</si>
  <si>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</si>
  <si>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</si>
  <si>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</si>
  <si>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</si>
  <si>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</si>
  <si>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</si>
  <si>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31720000-9 Електромеханічне обладнання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</si>
  <si>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</si>
  <si>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</si>
  <si>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</si>
  <si>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</si>
  <si>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</si>
  <si>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</si>
  <si>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</si>
  <si>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</si>
  <si>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</si>
  <si>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</si>
  <si>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</si>
  <si>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</si>
  <si>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</si>
  <si>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</si>
  <si>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</si>
  <si>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</si>
  <si>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</si>
  <si>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</si>
  <si>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</si>
  <si>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</si>
  <si>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</si>
  <si>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</si>
  <si>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</si>
  <si>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</si>
  <si>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</si>
  <si>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</si>
  <si>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</si>
  <si>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</si>
  <si>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</si>
  <si>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</si>
  <si>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</si>
  <si>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</si>
  <si>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</si>
  <si>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</si>
  <si>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</si>
  <si>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</si>
  <si>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</si>
  <si>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</si>
  <si>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</si>
  <si>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</si>
  <si>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</si>
  <si>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</si>
  <si>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</si>
  <si>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</si>
  <si>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</si>
  <si>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</si>
  <si>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Елементи електричних схем ЛОТ №1-2 (основна діяльність):ЛОТ2</t>
  </si>
  <si>
    <t>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</si>
  <si>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>Шафа КТПС 100 кВА</t>
  </si>
  <si>
    <t>Спеціалізована хімічна продукція (основна діяльність):Спеціалізована хімічна продукція (основна діяльність)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</si>
  <si>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</si>
  <si>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</si>
  <si>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</si>
  <si>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</si>
  <si>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</si>
  <si>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</si>
  <si>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</si>
  <si>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Телеметричне та термінальне обладнання (основна діяльність):Телеметричне та термінальне обладнання (основна діяльність)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</si>
  <si>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</si>
  <si>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</si>
  <si>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</si>
  <si>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</si>
  <si>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</si>
  <si>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</si>
  <si>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</si>
  <si>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</si>
  <si>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</si>
  <si>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</si>
  <si>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</si>
  <si>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</si>
  <si>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</si>
  <si>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</si>
  <si>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</si>
  <si>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1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</si>
  <si>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</si>
  <si>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</si>
  <si>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</si>
  <si>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</si>
  <si>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</si>
  <si>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</si>
  <si>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</si>
  <si>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</si>
  <si>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</si>
  <si>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</si>
  <si>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</si>
  <si>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</si>
  <si>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</si>
  <si>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</si>
  <si>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</si>
  <si>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</si>
  <si>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</si>
  <si>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Шафа КТП-400/10/0,4 У1 (або еквівалент) (приєднання):Шафа КТП-400/10/0,4 У1 (або еквівалент) (приєднання)</t>
  </si>
  <si>
    <t>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</si>
  <si>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</si>
  <si>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1</t>
  </si>
  <si>
    <t>Конструкційні матеріали (або еквівалент) (основна діяльність):ЛОТ 2</t>
  </si>
  <si>
    <t>19510000-4 Гумові вироби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</si>
  <si>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</si>
  <si>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</si>
  <si>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</si>
  <si>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</si>
  <si>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</si>
  <si>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</si>
  <si>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</si>
  <si>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Руденко С.В. в с. Липовеньке, Голованівського р-ну)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</si>
  <si>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</si>
  <si>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</si>
  <si>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</si>
  <si>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</si>
  <si>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</si>
  <si>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</si>
  <si>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</si>
  <si>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</si>
  <si>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</si>
  <si>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</si>
  <si>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</si>
  <si>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</si>
  <si>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</si>
  <si>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Основні неорганічні хімічні речовини (основна діяльність):Основні неорганічні хімічні речовини (основна діяльність)</t>
  </si>
  <si>
    <t>Нове будівництво ЩТП-50/В (100 кВА) в сел. Вільшанка Голованівського району Кіровоградської області</t>
  </si>
  <si>
    <t>Послуги з післягарантійного або негарантійного ремонту приладів обліку електричної енергії</t>
  </si>
  <si>
    <t>Елементи електричних схем ЛОТ №1,2 (основна діяльність):ЛОТ1</t>
  </si>
  <si>
    <t>Елементи електричних схем ЛОТ №1,2 (основна діяльність):ЛОТ2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</si>
  <si>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</si>
  <si>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</si>
  <si>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</si>
  <si>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</si>
  <si>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</si>
  <si>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</si>
  <si>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</si>
  <si>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</si>
  <si>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</si>
  <si>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</si>
  <si>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</si>
  <si>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</si>
  <si>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</si>
  <si>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</si>
  <si>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>https://zakupivli.pro/gov/tenders/ua-2025-01-23-015872-a</t>
  </si>
  <si>
    <t>Абразивні вироби (основна діяльність):Абразивні вироби (основна діяльність)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</si>
  <si>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</si>
  <si>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</si>
  <si>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</si>
  <si>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</si>
  <si>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</si>
  <si>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</si>
  <si>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</si>
  <si>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</si>
  <si>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</si>
  <si>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</si>
  <si>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</si>
  <si>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</si>
  <si>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</si>
  <si>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</si>
  <si>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</si>
  <si>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</si>
  <si>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</si>
  <si>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</si>
  <si>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</si>
  <si>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</si>
  <si>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</si>
  <si>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</si>
  <si>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</si>
  <si>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</si>
  <si>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</si>
  <si>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</si>
  <si>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</si>
  <si>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</si>
  <si>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</si>
  <si>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</si>
  <si>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</si>
  <si>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</si>
  <si>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</si>
  <si>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</si>
  <si>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</si>
  <si>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</si>
  <si>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</si>
  <si>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</si>
  <si>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</si>
  <si>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</si>
  <si>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</si>
  <si>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</si>
  <si>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</si>
  <si>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Фарби (основна діяльність):Фарби (основна діяльність)</t>
  </si>
  <si>
    <t>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</si>
  <si>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</si>
  <si>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</si>
  <si>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</si>
  <si>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</si>
  <si>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</si>
  <si>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</si>
  <si>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</si>
  <si>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</si>
  <si>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</si>
  <si>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</si>
  <si>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</si>
  <si>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</si>
  <si>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</si>
  <si>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</si>
  <si>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Роботи по капітальному ремонту на ПС 150/35/6кВ Сільмаш-1 в частині заміни моторного приводу РПН силового трансформатора 1Т типу ТДТН-25000/150</t>
  </si>
  <si>
    <t>Вироби з дроту (або еквівалент) (основна діяльність):ЛОТ 1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</si>
  <si>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</si>
  <si>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</si>
  <si>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</si>
  <si>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</si>
  <si>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</si>
  <si>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</si>
  <si>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</si>
  <si>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</si>
  <si>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</si>
  <si>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</si>
  <si>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</si>
  <si>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</si>
  <si>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</si>
  <si>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</si>
  <si>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</si>
  <si>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</si>
  <si>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</si>
  <si>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</si>
  <si>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</si>
  <si>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</si>
  <si>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</si>
  <si>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</si>
  <si>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</si>
  <si>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</si>
  <si>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</si>
  <si>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</si>
  <si>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24910000-6 Клеї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</si>
  <si>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</si>
  <si>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</si>
  <si>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</si>
  <si>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</si>
  <si>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</si>
  <si>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</si>
  <si>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</si>
  <si>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Тонери</t>
  </si>
  <si>
    <t>Телефонне обладнання (основна діяльність):Телефонне обладнання (основна діяльність)</t>
  </si>
  <si>
    <t>32550000-3 Телефонне обладнання</t>
  </si>
  <si>
    <t>https://zakupivli.pro/gov/tenders/ua-2025-02-06-014975-a</t>
  </si>
  <si>
    <t>https://zakupivli.pro/gov/tenders/ua-2025-02-06-004155-a/lot-24c427644b5b49478be73c703893dc0d</t>
  </si>
  <si>
    <t>Відеокамери та відеореєстратори (основна діяльність).:Відеокамери та відеореєстратори (основна діяльність).</t>
  </si>
  <si>
    <t>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</si>
  <si>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>Капітальний ремонт адміністративної будівлі м. Мала Виска по Новомиргородському шосе, 3, Маловисковські ЕМ  (роздягальня)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</si>
  <si>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</si>
  <si>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</si>
  <si>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</si>
  <si>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</si>
  <si>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</si>
  <si>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</si>
  <si>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діяльність):ЛОТ1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</si>
  <si>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</si>
  <si>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</si>
  <si>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Електрична апаратура для комутування та захисту електричних кіл (основна діяльність):ЛОТ4</t>
  </si>
  <si>
    <t>Телекомунікаційні кабелі та обладнання (основна діяльність):Телекомунікаційні кабелі та обладнання (основна діяльність)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</si>
  <si>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</si>
  <si>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</si>
  <si>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</si>
  <si>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</si>
  <si>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</si>
  <si>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</si>
  <si>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</si>
  <si>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</si>
  <si>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</si>
  <si>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</si>
  <si>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>Світильники та освітлювальна арматура (основна діяльність):Світильники та освітлювальна арматура (основна діяльність)</t>
  </si>
  <si>
    <t>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</si>
  <si>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</si>
  <si>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Будівництво ЩТП-74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</si>
  <si>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</si>
  <si>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</si>
  <si>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</si>
  <si>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</si>
  <si>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</si>
  <si>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</si>
  <si>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</si>
  <si>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Капітальний ремонт реєстраторів аварійних подій "РЕКОН-07БС"</t>
  </si>
  <si>
    <t>https://zakupivli.pro/gov/tenders/ua-2025-02-13-013204-a</t>
  </si>
  <si>
    <t>Вироби різні з канату, мотузки, шпагату та сітки (основна діяльність):Вироби різні з канату, мотузки, шпагату та сітки (основна діяльність)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</si>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</sst>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y.zakupivli.pro/remote/dispatcher/state_purchase_view/55863477" TargetMode="External"/><Relationship Id="rId1827" Type="http://schemas.openxmlformats.org/officeDocument/2006/relationships/hyperlink" Target="https://my.zakupivli.pro/remote/dispatcher/state_purchase_view/57623075" TargetMode="External"/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0-002481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1849" Type="http://schemas.openxmlformats.org/officeDocument/2006/relationships/hyperlink" Target="https://my.zakupivli.pro/remote/dispatcher/state_purchase_view/5774679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zakupivli.pro/gov/tenders/ua-2025-03-25-002632-a/lot-080978ce6735455d94f514629190d47c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813-a/lot-1bd3ad2cd8504b62ac0f25b1d3d65110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my.zakupivli.pro/remote/dispatcher/state_purchase_view/57734245" TargetMode="External"/><Relationship Id="rId1700" Type="http://schemas.openxmlformats.org/officeDocument/2006/relationships/hyperlink" Target="https://my.zakupivli.pro/remote/dispatcher/state_purchase_view/57062513" TargetMode="External"/><Relationship Id="rId1938" Type="http://schemas.openxmlformats.org/officeDocument/2006/relationships/hyperlink" Target="https://zakupivli.pro/gov/tenders/ua-2025-04-07-000293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80226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my.zakupivli.pro/remote/dispatcher/state_purchase_view/57931528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211662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41981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zakupivli.pro/gov/tenders/ua-2025-02-18-000121-a" TargetMode="External"/><Relationship Id="rId1909" Type="http://schemas.openxmlformats.org/officeDocument/2006/relationships/hyperlink" Target="https://my.zakupivli.pro/remote/dispatcher/state_purchase_view/58318606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934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my.zakupivli.pro/remote/dispatcher/state_purchase_view/57700470" TargetMode="External"/><Relationship Id="rId1900" Type="http://schemas.openxmlformats.org/officeDocument/2006/relationships/hyperlink" Target="https://zakupivli.pro/gov/tenders/ua-2025-03-24-000961-a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zakupivli.pro/gov/tenders/ua-2025-02-13-009405-a/lot-33c26c030db143278a55cb7505b56ce9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3-010382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3-005195-a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zakupivli.pro/gov/tenders/ua-2025-03-13-000096-a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my.zakupivli.pro/remote/dispatcher/state_purchase_view/58651905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8026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1051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my.zakupivli.pro/remote/dispatcher/state_purchase_view/57295165" TargetMode="External"/><Relationship Id="rId1966" Type="http://schemas.openxmlformats.org/officeDocument/2006/relationships/hyperlink" Target="https://zakupivli.pro/gov/tenders/ua-2025-04-18-008599-a/lot-d1930e606bf14e32bb19439d60d5eb4c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my.zakupivli.pro/remote/dispatcher/state_purchase_view/57623304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21122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my.zakupivli.pro/remote/dispatcher/state_purchase_view/5776746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zakupivli.pro/gov/tenders/ua-2025-03-25-003266-a/lot-90fd47f16ff343cb81f9b845d1569a1c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my.zakupivli.pro/remote/dispatcher/state_purchase_view/57407976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zakupivli.pro/gov/tenders/ua-2025-04-07-006636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83469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zakupivli.pro/gov/tenders/ua-2025-03-05-002451-a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31849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8191-a/lot-b4beb872b6e6474d88283380ce450f29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zakupivli.pro/gov/tenders/ua-2025-03-14-000631-a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0-002695-a/lot-b3f191b3dc114ff1aa834120dc268e21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zakupivli.pro/gov/tenders/ua-2025-02-18-000134-a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my.zakupivli.pro/remote/dispatcher/state_purchase_view/58319979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zakupivli.pro/gov/tenders/ua-2025-02-10-005542-a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my.zakupivli.pro/remote/dispatcher/state_purchase_view/57711359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9809-a/lot-563a933143104f4a8f4a9e74b9e920e9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zakupivli.pro/gov/tenders/ua-2025-03-03-010821-a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5470-a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zakupivli.pro/gov/tenders/ua-2025-03-13-002113-a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my.zakupivli.pro/remote/dispatcher/state_purchase_view/58656209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8779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1110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301275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876357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38292" TargetMode="External"/><Relationship Id="rId199" Type="http://schemas.openxmlformats.org/officeDocument/2006/relationships/hyperlink" Target="https://zakupki.prom.ua/gov/tenders/UA-2023-03-23-011146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zakupivli.pro/gov/tenders/ua-2025-02-26-006375-a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7819-a/lot-d029fc1166bb43dfbce5b3417de00213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my.zakupivli.pro/remote/dispatcher/state_purchase_view/57380194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72937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6839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zakupivli.pro/gov/tenders/ua-2025-02-13-013204-a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zakupivli.pro/gov/tenders/ua-2025-03-05-003221-a/lot-7ac74d20a64546aa9c2f00b03b7918b9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5-002650-a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10663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zakupivli.pro/gov/tenders/ua-2025-03-14-003738-a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30065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27334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zakupivli.pro/gov/tenders/ua-2025-02-21-001736-a" TargetMode="External"/><Relationship Id="rId1929" Type="http://schemas.openxmlformats.org/officeDocument/2006/relationships/hyperlink" Target="https://my.zakupivli.pro/remote/dispatcher/state_purchase_view/58589905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10243-a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my.zakupivli.pro/remote/dispatcher/state_purchase_view/57827098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my.zakupivli.pro/remote/dispatcher/state_purchase_view/58476155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2322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6841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9461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my.zakupivli.pro/remote/dispatcher/state_purchase_view/58281188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zakupivli.pro/gov/tenders/ua-2025-02-06-004155-a/lot-24c427644b5b49478be73c703893dc0d" TargetMode="External"/><Relationship Id="rId1964" Type="http://schemas.openxmlformats.org/officeDocument/2006/relationships/hyperlink" Target="https://zakupivli.pro/gov/tenders/ua-2025-04-18-008450-a/lot-e218fb7fa3bb4b34b9c47b7be8f9531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40739" TargetMode="External"/><Relationship Id="rId198" Type="http://schemas.openxmlformats.org/officeDocument/2006/relationships/hyperlink" Target="https://zakupki.prom.ua/gov/tenders/UA-2023-03-22-004354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zakupivli.pro/gov/tenders/ua-2025-02-12-008425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zakupivli.pro/gov/tenders/ua-2025-02-26-008765-a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7-003821-a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385694" TargetMode="External"/><Relationship Id="rId1868" Type="http://schemas.openxmlformats.org/officeDocument/2006/relationships/hyperlink" Target="https://my.zakupivli.pro/remote/dispatcher/state_purchase_view/58076884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10912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53868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zakupivli.pro/gov/tenders/ua-2025-04-15-012229-a/lot-6b3747526fcb4336a7a087d1d3302ae7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my.zakupivli.pro/remote/dispatcher/state_purchase_view/57590825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9710-a/lot-be2b52f381b143eea4f55f685adc6a57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34768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83433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07-001208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zakupivli.pro/gov/tenders/ua-2025-02-21-001879-a" TargetMode="External"/><Relationship Id="rId1928" Type="http://schemas.openxmlformats.org/officeDocument/2006/relationships/hyperlink" Target="https://my.zakupivli.pro/remote/dispatcher/state_purchase_view/58599183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my.zakupivli.pro/remote/dispatcher/state_purchase_view/57435375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my.zakupivli.pro/remote/dispatcher/state_purchase_view/57827963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7768-a/lot-718bb28a98ec44afa8afcda3a1ae6132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7540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10906-a/lot-93e17c31d80c4bed8bbf8cdcf89249b6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my.zakupivli.pro/remote/dispatcher/state_purchase_view/58282171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zakupivli.pro/gov/tenders/ua-2025-02-06-014975-a" TargetMode="External"/><Relationship Id="rId1963" Type="http://schemas.openxmlformats.org/officeDocument/2006/relationships/hyperlink" Target="https://my.zakupivli.pro/remote/dispatcher/state_purchase_view/58876022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zakupivli.pro/gov/tenders/ua-2025-02-20-001195-a/lot-0d3368cde5af4256b3fb8ca0e6a2fd32" TargetMode="External"/><Relationship Id="rId197" Type="http://schemas.openxmlformats.org/officeDocument/2006/relationships/hyperlink" Target="https://zakupki.prom.ua/gov/tenders/UA-2023-03-22-01019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zakupivli.pro/gov/tenders/ua-2025-02-11-012151-a/lot-1f4d63afd42e4d30a8010bebe549fcab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9008-a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7-007442-a/lot-cf460c0176b34ffb81814b741250f1bb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8334-a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59720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zakupivli.pro/gov/tenders/ua-2025-04-03-000378-a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zakupivli.pro/gov/tenders/ua-2025-03-10-004948-a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11056-a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7516" TargetMode="External"/><Relationship Id="rId1878" Type="http://schemas.openxmlformats.org/officeDocument/2006/relationships/hyperlink" Target="https://my.zakupivli.pro/remote/dispatcher/state_purchase_view/58109414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8129-a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04874-a" TargetMode="External"/><Relationship Id="rId1805" Type="http://schemas.openxmlformats.org/officeDocument/2006/relationships/hyperlink" Target="https://zakupivli.pro/gov/tenders/ua-2025-02-14-007675-a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19-007714-a/lot-8c517341ff314607bccbe31b72bfd47b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12874-a/lot-037bfe7693d2404097b959e850de27f4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my.zakupivli.pro/remote/dispatcher/state_purchase_view/57593579" TargetMode="External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8923256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my.zakupivli.pro/remote/dispatcher/state_purchase_view/58089610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8530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91456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zakupivli.pro/gov/tenders/ua-2025-02-07-007901-a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99401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my.zakupivli.pro/remote/dispatcher/state_purchase_view/57441860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zakupivli.pro/gov/tenders/ua-2025-02-27-000432-a/lot-0d928d09299541788533a61ff4394140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679096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my.zakupivli.pro/remote/dispatcher/state_purchase_view/57524423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9703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zakupivli.pro/gov/tenders/ua-2025-04-08-003191-a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my.zakupivli.pro/remote/dispatcher/state_purchase_view/57469944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2446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my.zakupivli.pro/remote/dispatcher/state_purchase_view/57248238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7-010179-a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zakupivli.pro/gov/tenders/ua-2025-02-20-002410-a/lot-30d758f496b443a298ed49fde3b279b3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1-014703-a/lot-ba32cb5fde3b4a99a211f91c31c3949e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10814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8-000686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my.zakupivli.pro/remote/dispatcher/state_purchase_view/57475723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7971178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1210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zakupivli.pro/gov/tenders/ua-2025-02-13-007747-a" TargetMode="External"/><Relationship Id="rId1888" Type="http://schemas.openxmlformats.org/officeDocument/2006/relationships/hyperlink" Target="https://zakupivli.pro/gov/tenders/ua-2025-03-19-012800-a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my.zakupivli.pro/remote/dispatcher/state_purchase_view/58774811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3579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9836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402308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10817-a/lot-a67752bd5f084d6fa7839c33b4ee117f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my.zakupivli.pro/remote/dispatcher/state_purchase_view/57873346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837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43185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zakupivli.pro/gov/tenders/ua-2025-02-27-009761-a/lot-bc2012377fee4754b5af103061ab9e97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09-005554-a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my.zakupivli.pro/remote/dispatcher/state_purchase_view/57524444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my.zakupivli.pro/remote/dispatcher/state_purchase_view/58056297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530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72530" TargetMode="External"/><Relationship Id="rId1961" Type="http://schemas.openxmlformats.org/officeDocument/2006/relationships/hyperlink" Target="https://my.zakupivli.pro/remote/dispatcher/state_purchase_view/58853384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2410-a/lot-4d8c32db68af45aa9cf9e1561776df37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my.zakupivli.pro/remote/dispatcher/state_purchase_view/58513389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4703-a/lot-2b425a3538b34f61abf9d66504fadba9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11456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31-003187-a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76203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06-010281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371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12837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my.zakupivli.pro/remote/dispatcher/state_purchase_view/58796029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603945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5694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41352" TargetMode="External"/><Relationship Id="rId1903" Type="http://schemas.openxmlformats.org/officeDocument/2006/relationships/hyperlink" Target="https://my.zakupivli.pro/remote/dispatcher/state_purchase_view/58434804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my.zakupivli.pro/remote/dispatcher/state_purchase_view/57279883" TargetMode="External"/><Relationship Id="rId1858" Type="http://schemas.openxmlformats.org/officeDocument/2006/relationships/hyperlink" Target="https://my.zakupivli.pro/remote/dispatcher/state_purchase_view/57875267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600113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560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zakupivli.pro/gov/tenders/ua-2025-04-09-007528-a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zakupivli.pro/gov/tenders/ua-2025-02-14-004784-a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my.zakupivli.pro/remote/dispatcher/state_purchase_view/58060906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printerSettings" Target="../printerSettings/printerSettings1.bin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8660-a/lot-7d142c426f864b2b8364f606082d47f1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zakupivli.pro/gov/tenders/ua-2025-03-21-011182-a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00408-a/lot-19cd55c591204a4d97054bc0f733b073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7017-a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523820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3b27ac22678548a3bedeaf13ff8039f4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842" Type="http://schemas.openxmlformats.org/officeDocument/2006/relationships/hyperlink" Target="https://zakupivli.pro/gov/tenders/ua-2025-02-26-012076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6914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zakupivli.pro/gov/tenders/ua-2025-03-06-012902-a/lot-c427a5dfa4714ff5bf8f32c912ab5d8b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my.zakupivli.pro/remote/dispatcher/state_purchase_view/58575307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my.zakupivli.pro/remote/dispatcher/state_purchase_view/58199921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97476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60656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835" Type="http://schemas.openxmlformats.org/officeDocument/2006/relationships/hyperlink" Target="https://zakupivli.pro/gov/tenders/ua-2025-02-25-008377-a" TargetMode="External"/><Relationship Id="rId1902" Type="http://schemas.openxmlformats.org/officeDocument/2006/relationships/hyperlink" Target="https://zakupivli.pro/gov/tenders/ua-2025-03-24-012151-a/lot-e410f9495fd94b3aa9151c5090bdfd0c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zakupivli.pro/gov/tenders/ua-2025-03-04-011644-a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zakupivli.pro/gov/tenders/ua-2025-04-01-011215-a/lot-0f088b511d4145e886ac9bbccd57dd61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6387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my.zakupivli.pro/remote/dispatcher/state_purchase_view/58096222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7809-a" TargetMode="External"/><Relationship Id="rId1806" Type="http://schemas.openxmlformats.org/officeDocument/2006/relationships/hyperlink" Target="https://zakupivli.pro/gov/tenders/ua-2025-02-14-007472-a/lot-c8d5d5cc5f4645c4a95504f29a895189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61453" TargetMode="External"/><Relationship Id="rId1968" Type="http://schemas.openxmlformats.org/officeDocument/2006/relationships/hyperlink" Target="https://zakupivli.pro/gov/tenders/ua-2025-04-23-000184-a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9763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73102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24451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74f1ea1d960c4f238096402c86a9ef27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my.zakupivli.pro/remote/dispatcher/state_purchase_view/57729054" TargetMode="External"/><Relationship Id="rId1939" Type="http://schemas.openxmlformats.org/officeDocument/2006/relationships/hyperlink" Target="https://my.zakupivli.pro/remote/dispatcher/state_purchase_view/58613538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8572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my.zakupivli.pro/remote/dispatcher/state_purchase_view/57925883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my.zakupivli.pro/remote/dispatcher/state_purchase_view/58589458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my.zakupivli.pro/remote/dispatcher/state_purchase_view/58211601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zakupivli.pro/gov/tenders/ua-2025-04-14-002092-a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12514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zakupivli.pro/gov/tenders/ua-2025-02-25-013333-a" TargetMode="External"/><Relationship Id="rId1901" Type="http://schemas.openxmlformats.org/officeDocument/2006/relationships/hyperlink" Target="https://zakupivli.pro/gov/tenders/ua-2025-03-24-000505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55" zoomScaleNormal="55" workbookViewId="0">
      <pane ySplit="4" topLeftCell="A998" activePane="bottomLeft" state="frozen"/>
      <selection pane="bottomLeft" activeCell="D915" sqref="D915"/>
    </sheetView>
  </sheetViews>
  <sheetFormatPr defaultColWidth="9.109375" defaultRowHeight="15.6" x14ac:dyDescent="0.3"/>
  <cols>
    <col min="1" max="1" width="5.10937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474" t="s">
        <v>19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</row>
    <row r="2" spans="1:22" ht="99" customHeight="1" x14ac:dyDescent="0.3">
      <c r="A2" s="473" t="s">
        <v>1</v>
      </c>
      <c r="B2" s="473" t="s">
        <v>0</v>
      </c>
      <c r="C2" s="473" t="s">
        <v>29</v>
      </c>
      <c r="D2" s="473" t="s">
        <v>2</v>
      </c>
      <c r="E2" s="473" t="s">
        <v>3</v>
      </c>
      <c r="F2" s="473" t="s">
        <v>4</v>
      </c>
      <c r="G2" s="473" t="s">
        <v>5</v>
      </c>
      <c r="H2" s="473" t="s">
        <v>6</v>
      </c>
      <c r="I2" s="473"/>
      <c r="J2" s="473"/>
      <c r="K2" s="473" t="s">
        <v>7</v>
      </c>
      <c r="L2" s="473"/>
      <c r="M2" s="473"/>
      <c r="N2" s="473" t="s">
        <v>11</v>
      </c>
      <c r="O2" s="472" t="s">
        <v>12</v>
      </c>
      <c r="P2" s="473" t="s">
        <v>13</v>
      </c>
      <c r="Q2" s="473" t="s">
        <v>14</v>
      </c>
      <c r="R2" s="473"/>
      <c r="S2" s="473"/>
      <c r="T2" s="472" t="s">
        <v>16</v>
      </c>
      <c r="U2" s="473" t="s">
        <v>17</v>
      </c>
      <c r="V2" s="473" t="s">
        <v>18</v>
      </c>
    </row>
    <row r="3" spans="1:22" ht="103.95" customHeight="1" x14ac:dyDescent="0.3">
      <c r="A3" s="473"/>
      <c r="B3" s="473"/>
      <c r="C3" s="473"/>
      <c r="D3" s="473"/>
      <c r="E3" s="473"/>
      <c r="F3" s="473"/>
      <c r="G3" s="473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473"/>
      <c r="O3" s="472"/>
      <c r="P3" s="473"/>
      <c r="Q3" s="30" t="s">
        <v>8</v>
      </c>
      <c r="R3" s="30" t="s">
        <v>9</v>
      </c>
      <c r="S3" s="30" t="s">
        <v>15</v>
      </c>
      <c r="T3" s="472"/>
      <c r="U3" s="473"/>
      <c r="V3" s="473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50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50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450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450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450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405</v>
      </c>
      <c r="D174" s="30"/>
      <c r="E174" s="450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412</v>
      </c>
      <c r="D175" s="30" t="s">
        <v>58</v>
      </c>
      <c r="E175" s="450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450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405</v>
      </c>
      <c r="D177" s="30" t="s">
        <v>58</v>
      </c>
      <c r="E177" s="450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30" t="s">
        <v>405</v>
      </c>
      <c r="D178" s="30" t="s">
        <v>58</v>
      </c>
      <c r="E178" s="450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450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450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450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50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450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50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50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450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450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450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450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450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450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450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450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450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450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30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450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450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450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450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450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50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50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50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50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450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450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450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50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50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50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50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50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50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50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50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450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450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450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450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450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450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450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50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50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50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50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50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50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50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50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50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50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50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50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50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50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50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50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50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50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50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50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50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50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3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3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3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3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5" t="s">
        <v>40</v>
      </c>
      <c r="C591" s="456" t="s">
        <v>884</v>
      </c>
      <c r="D591" s="450"/>
      <c r="E591" s="450" t="s">
        <v>20</v>
      </c>
      <c r="F591" s="456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3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50">
        <v>604</v>
      </c>
      <c r="B610" s="455" t="s">
        <v>40</v>
      </c>
      <c r="C610" s="456" t="s">
        <v>41</v>
      </c>
      <c r="D610" s="450"/>
      <c r="E610" s="450" t="s">
        <v>20</v>
      </c>
      <c r="F610" s="456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50">
        <v>646</v>
      </c>
      <c r="B652" s="455" t="s">
        <v>40</v>
      </c>
      <c r="C652" s="456" t="s">
        <v>41</v>
      </c>
      <c r="D652" s="450"/>
      <c r="E652" s="450" t="s">
        <v>20</v>
      </c>
      <c r="F652" s="456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307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2049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2050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2051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2039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2052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2053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2054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1624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2055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1625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2049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1626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2056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1627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1623</v>
      </c>
      <c r="D771" s="397" t="s">
        <v>58</v>
      </c>
      <c r="E771" s="365" t="s">
        <v>75</v>
      </c>
      <c r="F771" s="44" t="s">
        <v>2057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1628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2058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1629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2059</v>
      </c>
      <c r="D773" s="354"/>
      <c r="E773" s="365" t="s">
        <v>75</v>
      </c>
      <c r="F773" s="44" t="s">
        <v>1630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1632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2049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1633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1634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1640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1635</v>
      </c>
      <c r="D776" s="397" t="s">
        <v>58</v>
      </c>
      <c r="E776" s="365" t="s">
        <v>75</v>
      </c>
      <c r="F776" s="44" t="s">
        <v>1641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1642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1636</v>
      </c>
      <c r="D777" s="397" t="s">
        <v>58</v>
      </c>
      <c r="E777" s="365" t="s">
        <v>75</v>
      </c>
      <c r="F777" s="44" t="s">
        <v>1641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1643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1637</v>
      </c>
      <c r="D778" s="397" t="s">
        <v>58</v>
      </c>
      <c r="E778" s="365" t="s">
        <v>75</v>
      </c>
      <c r="F778" s="44" t="s">
        <v>1641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1644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1638</v>
      </c>
      <c r="D779" s="397" t="s">
        <v>58</v>
      </c>
      <c r="E779" s="365" t="s">
        <v>75</v>
      </c>
      <c r="F779" s="44" t="s">
        <v>1641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1645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1639</v>
      </c>
      <c r="D780" s="397" t="s">
        <v>58</v>
      </c>
      <c r="E780" s="365" t="s">
        <v>75</v>
      </c>
      <c r="F780" s="44" t="s">
        <v>1641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1646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1647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1653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1648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1654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1649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1655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1650</v>
      </c>
      <c r="D784" s="397" t="s">
        <v>58</v>
      </c>
      <c r="E784" s="366" t="s">
        <v>75</v>
      </c>
      <c r="F784" s="225" t="s">
        <v>1652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1656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1651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1657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1658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1659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1716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1660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1662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1716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1658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1663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1661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1664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1665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1666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1667</v>
      </c>
      <c r="D791" s="397" t="s">
        <v>58</v>
      </c>
      <c r="E791" s="373" t="s">
        <v>75</v>
      </c>
      <c r="F791" s="44" t="s">
        <v>1672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1673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1668</v>
      </c>
      <c r="D792" s="397" t="s">
        <v>58</v>
      </c>
      <c r="E792" s="373" t="s">
        <v>75</v>
      </c>
      <c r="F792" s="44" t="s">
        <v>1672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1673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1669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1674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1670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1675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1671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1676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1677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1683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62.4" x14ac:dyDescent="0.3">
      <c r="A797" s="354">
        <v>791</v>
      </c>
      <c r="B797" s="376" t="s">
        <v>21</v>
      </c>
      <c r="C797" s="44" t="s">
        <v>1678</v>
      </c>
      <c r="D797" s="397" t="s">
        <v>58</v>
      </c>
      <c r="E797" s="376" t="s">
        <v>75</v>
      </c>
      <c r="F797" s="44" t="s">
        <v>30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1684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124.8" x14ac:dyDescent="0.3">
      <c r="A798" s="354">
        <v>792</v>
      </c>
      <c r="B798" s="354" t="s">
        <v>40</v>
      </c>
      <c r="C798" s="44" t="s">
        <v>1679</v>
      </c>
      <c r="D798" s="354"/>
      <c r="E798" s="376" t="s">
        <v>20</v>
      </c>
      <c r="F798" s="44" t="s">
        <v>884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1685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1630</v>
      </c>
      <c r="D799" s="354"/>
      <c r="E799" s="376" t="s">
        <v>20</v>
      </c>
      <c r="F799" s="44" t="s">
        <v>1631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1686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1680</v>
      </c>
      <c r="D800" s="354"/>
      <c r="E800" s="376" t="s">
        <v>20</v>
      </c>
      <c r="F800" s="44" t="s">
        <v>412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1687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78" x14ac:dyDescent="0.3">
      <c r="A801" s="354">
        <v>795</v>
      </c>
      <c r="B801" s="376" t="s">
        <v>21</v>
      </c>
      <c r="C801" s="44" t="s">
        <v>1681</v>
      </c>
      <c r="D801" s="397" t="s">
        <v>58</v>
      </c>
      <c r="E801" s="376" t="s">
        <v>20</v>
      </c>
      <c r="F801" s="44" t="s">
        <v>1682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1688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109.2" x14ac:dyDescent="0.3">
      <c r="A802" s="354">
        <v>796</v>
      </c>
      <c r="B802" s="377" t="s">
        <v>21</v>
      </c>
      <c r="C802" s="44" t="s">
        <v>1689</v>
      </c>
      <c r="D802" s="397" t="s">
        <v>58</v>
      </c>
      <c r="E802" s="377" t="s">
        <v>20</v>
      </c>
      <c r="F802" s="44" t="s">
        <v>1690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1691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140.4" x14ac:dyDescent="0.3">
      <c r="A803" s="354">
        <v>797</v>
      </c>
      <c r="B803" s="378" t="s">
        <v>40</v>
      </c>
      <c r="C803" s="44" t="s">
        <v>1692</v>
      </c>
      <c r="D803" s="354"/>
      <c r="E803" s="378" t="s">
        <v>20</v>
      </c>
      <c r="F803" s="44" t="s">
        <v>884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1698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140.4" x14ac:dyDescent="0.3">
      <c r="A804" s="354">
        <v>798</v>
      </c>
      <c r="B804" s="378" t="s">
        <v>40</v>
      </c>
      <c r="C804" s="44" t="s">
        <v>1693</v>
      </c>
      <c r="D804" s="354"/>
      <c r="E804" s="378" t="s">
        <v>20</v>
      </c>
      <c r="F804" s="44" t="s">
        <v>884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1699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1694</v>
      </c>
      <c r="D805" s="354"/>
      <c r="E805" s="378" t="s">
        <v>20</v>
      </c>
      <c r="F805" s="44" t="s">
        <v>884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1700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140.4" x14ac:dyDescent="0.3">
      <c r="A806" s="354">
        <v>800</v>
      </c>
      <c r="B806" s="378" t="s">
        <v>40</v>
      </c>
      <c r="C806" s="44" t="s">
        <v>1695</v>
      </c>
      <c r="D806" s="354"/>
      <c r="E806" s="378" t="s">
        <v>20</v>
      </c>
      <c r="F806" s="44" t="s">
        <v>884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1701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156" x14ac:dyDescent="0.3">
      <c r="A807" s="354">
        <v>801</v>
      </c>
      <c r="B807" s="378" t="s">
        <v>40</v>
      </c>
      <c r="C807" s="44" t="s">
        <v>1696</v>
      </c>
      <c r="D807" s="354"/>
      <c r="E807" s="378" t="s">
        <v>20</v>
      </c>
      <c r="F807" s="44" t="s">
        <v>884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1702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71.6" x14ac:dyDescent="0.3">
      <c r="A808" s="354">
        <v>802</v>
      </c>
      <c r="B808" s="378" t="s">
        <v>40</v>
      </c>
      <c r="C808" s="44" t="s">
        <v>1697</v>
      </c>
      <c r="D808" s="354"/>
      <c r="E808" s="378" t="s">
        <v>20</v>
      </c>
      <c r="F808" s="44" t="s">
        <v>41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1703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6.8" x14ac:dyDescent="0.3">
      <c r="A809" s="354">
        <v>803</v>
      </c>
      <c r="B809" s="378" t="s">
        <v>21</v>
      </c>
      <c r="C809" s="44" t="s">
        <v>1704</v>
      </c>
      <c r="D809" s="397" t="s">
        <v>58</v>
      </c>
      <c r="E809" s="378" t="s">
        <v>75</v>
      </c>
      <c r="F809" s="225" t="s">
        <v>176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1709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1714</v>
      </c>
      <c r="V809" s="354"/>
    </row>
    <row r="810" spans="1:22" ht="62.4" x14ac:dyDescent="0.3">
      <c r="A810" s="354">
        <v>804</v>
      </c>
      <c r="B810" s="378" t="s">
        <v>21</v>
      </c>
      <c r="C810" s="44" t="s">
        <v>1705</v>
      </c>
      <c r="D810" s="397" t="s">
        <v>58</v>
      </c>
      <c r="E810" s="378" t="s">
        <v>75</v>
      </c>
      <c r="F810" s="225" t="s">
        <v>969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1710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1820</v>
      </c>
      <c r="V810" s="354"/>
    </row>
    <row r="811" spans="1:22" ht="62.4" x14ac:dyDescent="0.3">
      <c r="A811" s="354">
        <v>805</v>
      </c>
      <c r="B811" s="378" t="s">
        <v>21</v>
      </c>
      <c r="C811" s="44" t="s">
        <v>1706</v>
      </c>
      <c r="D811" s="397" t="s">
        <v>58</v>
      </c>
      <c r="E811" s="378" t="s">
        <v>75</v>
      </c>
      <c r="F811" s="225" t="s">
        <v>969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1711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62.4" x14ac:dyDescent="0.3">
      <c r="A812" s="354">
        <v>806</v>
      </c>
      <c r="B812" s="378" t="s">
        <v>21</v>
      </c>
      <c r="C812" s="44" t="s">
        <v>1707</v>
      </c>
      <c r="D812" s="397" t="s">
        <v>58</v>
      </c>
      <c r="E812" s="378" t="s">
        <v>75</v>
      </c>
      <c r="F812" s="225" t="s">
        <v>969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1712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62.4" x14ac:dyDescent="0.3">
      <c r="A813" s="354">
        <v>807</v>
      </c>
      <c r="B813" s="378" t="s">
        <v>21</v>
      </c>
      <c r="C813" s="44" t="s">
        <v>1708</v>
      </c>
      <c r="D813" s="397" t="s">
        <v>58</v>
      </c>
      <c r="E813" s="378" t="s">
        <v>75</v>
      </c>
      <c r="F813" s="225" t="s">
        <v>969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1713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1820</v>
      </c>
      <c r="V813" s="354"/>
    </row>
    <row r="814" spans="1:22" ht="46.8" x14ac:dyDescent="0.3">
      <c r="A814" s="354">
        <v>808</v>
      </c>
      <c r="B814" s="380" t="s">
        <v>21</v>
      </c>
      <c r="C814" s="44" t="s">
        <v>1704</v>
      </c>
      <c r="D814" s="397" t="s">
        <v>58</v>
      </c>
      <c r="E814" s="380" t="s">
        <v>75</v>
      </c>
      <c r="F814" s="225" t="s">
        <v>176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1715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140.4" x14ac:dyDescent="0.3">
      <c r="A815" s="354">
        <v>809</v>
      </c>
      <c r="B815" s="382" t="s">
        <v>40</v>
      </c>
      <c r="C815" s="44" t="s">
        <v>1717</v>
      </c>
      <c r="D815" s="354"/>
      <c r="E815" s="382" t="s">
        <v>20</v>
      </c>
      <c r="F815" s="44" t="s">
        <v>41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1720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6.8" x14ac:dyDescent="0.3">
      <c r="A816" s="354">
        <v>810</v>
      </c>
      <c r="B816" s="382" t="s">
        <v>21</v>
      </c>
      <c r="C816" s="44" t="s">
        <v>1718</v>
      </c>
      <c r="D816" s="397" t="s">
        <v>58</v>
      </c>
      <c r="E816" s="382" t="s">
        <v>75</v>
      </c>
      <c r="F816" s="44" t="s">
        <v>1219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1721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6.8" x14ac:dyDescent="0.3">
      <c r="A817" s="354">
        <v>811</v>
      </c>
      <c r="B817" s="382" t="s">
        <v>21</v>
      </c>
      <c r="C817" s="44" t="s">
        <v>1719</v>
      </c>
      <c r="D817" s="397" t="s">
        <v>58</v>
      </c>
      <c r="E817" s="382" t="s">
        <v>75</v>
      </c>
      <c r="F817" s="44" t="s">
        <v>1219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1722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93.6" x14ac:dyDescent="0.3">
      <c r="A818" s="354">
        <v>812</v>
      </c>
      <c r="B818" s="385" t="s">
        <v>21</v>
      </c>
      <c r="C818" s="44" t="s">
        <v>1723</v>
      </c>
      <c r="D818" s="397" t="s">
        <v>58</v>
      </c>
      <c r="E818" s="385" t="s">
        <v>20</v>
      </c>
      <c r="F818" s="44" t="s">
        <v>412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1729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140.4" x14ac:dyDescent="0.3">
      <c r="A819" s="354">
        <v>813</v>
      </c>
      <c r="B819" s="385" t="s">
        <v>21</v>
      </c>
      <c r="C819" s="44" t="s">
        <v>1724</v>
      </c>
      <c r="D819" s="397" t="s">
        <v>58</v>
      </c>
      <c r="E819" s="385" t="s">
        <v>75</v>
      </c>
      <c r="F819" s="44" t="s">
        <v>412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1730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1923</v>
      </c>
      <c r="V819" s="354"/>
    </row>
    <row r="820" spans="1:22" ht="62.4" x14ac:dyDescent="0.3">
      <c r="A820" s="354">
        <v>814</v>
      </c>
      <c r="B820" s="385" t="s">
        <v>21</v>
      </c>
      <c r="C820" s="44" t="s">
        <v>1725</v>
      </c>
      <c r="D820" s="397" t="s">
        <v>58</v>
      </c>
      <c r="E820" s="385" t="s">
        <v>75</v>
      </c>
      <c r="F820" s="44" t="s">
        <v>1728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1731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62.4" x14ac:dyDescent="0.3">
      <c r="A821" s="354">
        <v>815</v>
      </c>
      <c r="B821" s="385" t="s">
        <v>21</v>
      </c>
      <c r="C821" s="44" t="s">
        <v>1726</v>
      </c>
      <c r="D821" s="397" t="s">
        <v>58</v>
      </c>
      <c r="E821" s="385" t="s">
        <v>75</v>
      </c>
      <c r="F821" s="44" t="s">
        <v>171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1732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62.4" x14ac:dyDescent="0.3">
      <c r="A822" s="354">
        <v>816</v>
      </c>
      <c r="B822" s="385" t="s">
        <v>21</v>
      </c>
      <c r="C822" s="44" t="s">
        <v>1727</v>
      </c>
      <c r="D822" s="397" t="s">
        <v>58</v>
      </c>
      <c r="E822" s="385" t="s">
        <v>75</v>
      </c>
      <c r="F822" s="44" t="s">
        <v>171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1733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140.4" x14ac:dyDescent="0.3">
      <c r="A823" s="354">
        <v>817</v>
      </c>
      <c r="B823" s="386" t="s">
        <v>21</v>
      </c>
      <c r="C823" s="44" t="s">
        <v>1734</v>
      </c>
      <c r="D823" s="397" t="s">
        <v>58</v>
      </c>
      <c r="E823" s="386" t="s">
        <v>75</v>
      </c>
      <c r="F823" s="44" t="s">
        <v>405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1739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202.8" x14ac:dyDescent="0.3">
      <c r="A824" s="354">
        <v>818</v>
      </c>
      <c r="B824" s="386" t="s">
        <v>21</v>
      </c>
      <c r="C824" s="44" t="s">
        <v>1735</v>
      </c>
      <c r="D824" s="397" t="s">
        <v>58</v>
      </c>
      <c r="E824" s="386" t="s">
        <v>75</v>
      </c>
      <c r="F824" s="44" t="s">
        <v>1738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1740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1820</v>
      </c>
      <c r="V824" s="354"/>
    </row>
    <row r="825" spans="1:22" ht="109.2" x14ac:dyDescent="0.3">
      <c r="A825" s="354">
        <v>819</v>
      </c>
      <c r="B825" s="386" t="s">
        <v>21</v>
      </c>
      <c r="C825" s="44" t="s">
        <v>1736</v>
      </c>
      <c r="D825" s="354"/>
      <c r="E825" s="386" t="s">
        <v>20</v>
      </c>
      <c r="F825" s="44" t="s">
        <v>412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1741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109.2" x14ac:dyDescent="0.3">
      <c r="A826" s="354">
        <v>820</v>
      </c>
      <c r="B826" s="386" t="s">
        <v>21</v>
      </c>
      <c r="C826" s="44" t="s">
        <v>1737</v>
      </c>
      <c r="D826" s="354"/>
      <c r="E826" s="386" t="s">
        <v>20</v>
      </c>
      <c r="F826" s="44" t="s">
        <v>412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1742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156" x14ac:dyDescent="0.3">
      <c r="A827" s="354">
        <v>821</v>
      </c>
      <c r="B827" s="354" t="s">
        <v>40</v>
      </c>
      <c r="C827" s="44" t="s">
        <v>1743</v>
      </c>
      <c r="D827" s="354"/>
      <c r="E827" s="388" t="s">
        <v>20</v>
      </c>
      <c r="F827" s="44" t="s">
        <v>884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1745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156" x14ac:dyDescent="0.3">
      <c r="A828" s="354">
        <v>822</v>
      </c>
      <c r="B828" s="354" t="s">
        <v>40</v>
      </c>
      <c r="C828" s="44" t="s">
        <v>1744</v>
      </c>
      <c r="D828" s="354"/>
      <c r="E828" s="388" t="s">
        <v>20</v>
      </c>
      <c r="F828" s="44" t="s">
        <v>884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1746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109.2" x14ac:dyDescent="0.3">
      <c r="A829" s="354">
        <v>823</v>
      </c>
      <c r="B829" s="354" t="s">
        <v>21</v>
      </c>
      <c r="C829" s="41" t="s">
        <v>1747</v>
      </c>
      <c r="D829" s="397" t="s">
        <v>58</v>
      </c>
      <c r="E829" s="354" t="s">
        <v>75</v>
      </c>
      <c r="F829" s="44" t="s">
        <v>1219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1748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109.2" x14ac:dyDescent="0.3">
      <c r="A830" s="354">
        <v>824</v>
      </c>
      <c r="B830" s="354" t="s">
        <v>1150</v>
      </c>
      <c r="C830" s="44" t="s">
        <v>1749</v>
      </c>
      <c r="D830" s="354"/>
      <c r="E830" s="391" t="s">
        <v>75</v>
      </c>
      <c r="F830" s="44" t="s">
        <v>1755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1756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109.2" x14ac:dyDescent="0.3">
      <c r="A831" s="354">
        <v>825</v>
      </c>
      <c r="B831" s="391" t="s">
        <v>21</v>
      </c>
      <c r="C831" s="44" t="s">
        <v>1750</v>
      </c>
      <c r="D831" s="397" t="s">
        <v>58</v>
      </c>
      <c r="E831" s="391" t="s">
        <v>75</v>
      </c>
      <c r="F831" s="44" t="s">
        <v>1155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1757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140.4" x14ac:dyDescent="0.3">
      <c r="A832" s="354">
        <v>826</v>
      </c>
      <c r="B832" s="391" t="s">
        <v>21</v>
      </c>
      <c r="C832" s="44" t="s">
        <v>1724</v>
      </c>
      <c r="D832" s="397" t="s">
        <v>58</v>
      </c>
      <c r="E832" s="391" t="s">
        <v>75</v>
      </c>
      <c r="F832" s="44" t="s">
        <v>412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1758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4">
        <v>45727</v>
      </c>
      <c r="U832" s="354"/>
      <c r="V832" s="354"/>
    </row>
    <row r="833" spans="1:22" ht="78" x14ac:dyDescent="0.3">
      <c r="A833" s="354">
        <v>827</v>
      </c>
      <c r="B833" s="354" t="s">
        <v>40</v>
      </c>
      <c r="C833" s="44" t="s">
        <v>1751</v>
      </c>
      <c r="D833" s="354"/>
      <c r="E833" s="354" t="s">
        <v>20</v>
      </c>
      <c r="F833" s="44" t="s">
        <v>884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1759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78" x14ac:dyDescent="0.3">
      <c r="A834" s="354">
        <v>828</v>
      </c>
      <c r="B834" s="354" t="s">
        <v>1150</v>
      </c>
      <c r="C834" s="44" t="s">
        <v>1752</v>
      </c>
      <c r="D834" s="354"/>
      <c r="E834" s="391" t="s">
        <v>75</v>
      </c>
      <c r="F834" s="44" t="s">
        <v>1755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1760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62.4" x14ac:dyDescent="0.3">
      <c r="A835" s="354">
        <v>829</v>
      </c>
      <c r="B835" s="391" t="s">
        <v>21</v>
      </c>
      <c r="C835" s="44" t="s">
        <v>1753</v>
      </c>
      <c r="D835" s="397" t="s">
        <v>58</v>
      </c>
      <c r="E835" s="391" t="s">
        <v>75</v>
      </c>
      <c r="F835" s="44" t="s">
        <v>30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1761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62.4" x14ac:dyDescent="0.3">
      <c r="A836" s="354">
        <v>830</v>
      </c>
      <c r="B836" s="391" t="s">
        <v>21</v>
      </c>
      <c r="C836" s="44" t="s">
        <v>1754</v>
      </c>
      <c r="D836" s="397" t="s">
        <v>58</v>
      </c>
      <c r="E836" s="391" t="s">
        <v>75</v>
      </c>
      <c r="F836" s="44" t="s">
        <v>30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1762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09.2" x14ac:dyDescent="0.3">
      <c r="A837" s="354">
        <v>831</v>
      </c>
      <c r="B837" s="354" t="s">
        <v>40</v>
      </c>
      <c r="C837" s="44" t="s">
        <v>1763</v>
      </c>
      <c r="D837" s="354"/>
      <c r="E837" s="393" t="s">
        <v>75</v>
      </c>
      <c r="F837" s="44" t="s">
        <v>73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1765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93.6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1623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1766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140.4" x14ac:dyDescent="0.3">
      <c r="A839" s="354">
        <v>833</v>
      </c>
      <c r="B839" s="354" t="s">
        <v>40</v>
      </c>
      <c r="C839" s="239" t="s">
        <v>1764</v>
      </c>
      <c r="D839" s="354"/>
      <c r="E839" s="393" t="s">
        <v>20</v>
      </c>
      <c r="F839" s="44" t="s">
        <v>884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1767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124.8" x14ac:dyDescent="0.3">
      <c r="A840" s="354">
        <v>834</v>
      </c>
      <c r="B840" s="43" t="s">
        <v>40</v>
      </c>
      <c r="C840" s="44" t="s">
        <v>1768</v>
      </c>
      <c r="D840" s="107"/>
      <c r="E840" s="396" t="s">
        <v>20</v>
      </c>
      <c r="F840" s="225" t="s">
        <v>41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1769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78" x14ac:dyDescent="0.3">
      <c r="A841" s="354">
        <v>835</v>
      </c>
      <c r="B841" s="397" t="s">
        <v>21</v>
      </c>
      <c r="C841" s="44" t="s">
        <v>1770</v>
      </c>
      <c r="D841" s="397" t="s">
        <v>58</v>
      </c>
      <c r="E841" s="397" t="s">
        <v>75</v>
      </c>
      <c r="F841" s="44" t="s">
        <v>873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1772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4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1001</v>
      </c>
      <c r="D842" s="354"/>
      <c r="E842" s="397" t="s">
        <v>75</v>
      </c>
      <c r="F842" s="44" t="s">
        <v>894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1773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4" t="s">
        <v>1771</v>
      </c>
      <c r="D843" s="354"/>
      <c r="E843" s="397" t="s">
        <v>75</v>
      </c>
      <c r="F843" s="44" t="s">
        <v>804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1774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234" x14ac:dyDescent="0.3">
      <c r="A844" s="354">
        <v>838</v>
      </c>
      <c r="B844" s="43" t="s">
        <v>40</v>
      </c>
      <c r="C844" s="44" t="s">
        <v>1775</v>
      </c>
      <c r="D844" s="397" t="s">
        <v>58</v>
      </c>
      <c r="E844" s="397" t="s">
        <v>88</v>
      </c>
      <c r="F844" s="44" t="s">
        <v>41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1778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1820</v>
      </c>
    </row>
    <row r="845" spans="1:22" ht="265.2" x14ac:dyDescent="0.3">
      <c r="A845" s="354">
        <v>839</v>
      </c>
      <c r="B845" s="43" t="s">
        <v>40</v>
      </c>
      <c r="C845" s="44" t="s">
        <v>1776</v>
      </c>
      <c r="D845" s="397" t="s">
        <v>58</v>
      </c>
      <c r="E845" s="397" t="s">
        <v>88</v>
      </c>
      <c r="F845" s="44" t="s">
        <v>41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1779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234" x14ac:dyDescent="0.3">
      <c r="A846" s="354">
        <v>840</v>
      </c>
      <c r="B846" s="43" t="s">
        <v>40</v>
      </c>
      <c r="C846" s="44" t="s">
        <v>1777</v>
      </c>
      <c r="D846" s="397" t="s">
        <v>58</v>
      </c>
      <c r="E846" s="397" t="s">
        <v>88</v>
      </c>
      <c r="F846" s="44" t="s">
        <v>41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1780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3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343.2" x14ac:dyDescent="0.3">
      <c r="A847" s="354">
        <v>841</v>
      </c>
      <c r="B847" s="43" t="s">
        <v>40</v>
      </c>
      <c r="C847" s="44" t="s">
        <v>1781</v>
      </c>
      <c r="D847" s="397" t="s">
        <v>58</v>
      </c>
      <c r="E847" s="397" t="s">
        <v>88</v>
      </c>
      <c r="F847" s="44" t="s">
        <v>41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1783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50">
        <v>5461.8554999999997</v>
      </c>
      <c r="R847" s="450">
        <v>1</v>
      </c>
      <c r="S847" s="450">
        <v>5461.8554999999997</v>
      </c>
      <c r="T847" s="444">
        <v>45721</v>
      </c>
      <c r="U847" s="354"/>
      <c r="V847" s="354"/>
    </row>
    <row r="848" spans="1:22" ht="234" x14ac:dyDescent="0.3">
      <c r="A848" s="354">
        <v>842</v>
      </c>
      <c r="B848" s="43" t="s">
        <v>40</v>
      </c>
      <c r="C848" s="44" t="s">
        <v>1782</v>
      </c>
      <c r="D848" s="397" t="s">
        <v>58</v>
      </c>
      <c r="E848" s="397" t="s">
        <v>88</v>
      </c>
      <c r="F848" s="44" t="s">
        <v>41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1784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7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296.39999999999998" x14ac:dyDescent="0.3">
      <c r="A849" s="354">
        <v>843</v>
      </c>
      <c r="B849" s="43" t="s">
        <v>40</v>
      </c>
      <c r="C849" s="44" t="s">
        <v>1785</v>
      </c>
      <c r="D849" s="397" t="s">
        <v>58</v>
      </c>
      <c r="E849" s="397" t="s">
        <v>88</v>
      </c>
      <c r="F849" s="44" t="s">
        <v>884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1787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7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234" x14ac:dyDescent="0.3">
      <c r="A850" s="354">
        <v>844</v>
      </c>
      <c r="B850" s="43" t="s">
        <v>40</v>
      </c>
      <c r="C850" s="44" t="s">
        <v>1786</v>
      </c>
      <c r="D850" s="397" t="s">
        <v>58</v>
      </c>
      <c r="E850" s="397" t="s">
        <v>88</v>
      </c>
      <c r="F850" s="44" t="s">
        <v>41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1788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7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358.8" x14ac:dyDescent="0.3">
      <c r="A851" s="354">
        <v>845</v>
      </c>
      <c r="B851" s="43" t="s">
        <v>40</v>
      </c>
      <c r="C851" s="44" t="s">
        <v>1789</v>
      </c>
      <c r="D851" s="397" t="s">
        <v>58</v>
      </c>
      <c r="E851" s="397" t="s">
        <v>88</v>
      </c>
      <c r="F851" s="44" t="s">
        <v>41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1791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7">
        <v>12576.503650000001</v>
      </c>
      <c r="T851" s="355">
        <v>45726</v>
      </c>
      <c r="U851" s="354"/>
      <c r="V851" s="354"/>
    </row>
    <row r="852" spans="1:22" ht="234" x14ac:dyDescent="0.3">
      <c r="A852" s="354">
        <v>846</v>
      </c>
      <c r="B852" s="43" t="s">
        <v>40</v>
      </c>
      <c r="C852" s="44" t="s">
        <v>1790</v>
      </c>
      <c r="D852" s="397" t="s">
        <v>58</v>
      </c>
      <c r="E852" s="397" t="s">
        <v>88</v>
      </c>
      <c r="F852" s="44" t="s">
        <v>41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1792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7">
        <v>2505.1131999999998</v>
      </c>
      <c r="T852" s="355">
        <v>45716</v>
      </c>
      <c r="U852" s="354"/>
      <c r="V852" s="354"/>
    </row>
    <row r="853" spans="1:22" ht="249.6" x14ac:dyDescent="0.3">
      <c r="A853" s="397">
        <v>847</v>
      </c>
      <c r="B853" s="397" t="s">
        <v>40</v>
      </c>
      <c r="C853" s="44" t="s">
        <v>1793</v>
      </c>
      <c r="D853" s="397" t="s">
        <v>58</v>
      </c>
      <c r="E853" s="397" t="s">
        <v>88</v>
      </c>
      <c r="F853" s="44" t="s">
        <v>884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1795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7">
        <v>3716.3158699999999</v>
      </c>
      <c r="T853" s="398">
        <v>45726</v>
      </c>
      <c r="U853" s="397"/>
      <c r="V853" s="397"/>
    </row>
    <row r="854" spans="1:22" ht="234" x14ac:dyDescent="0.3">
      <c r="A854" s="397">
        <v>848</v>
      </c>
      <c r="B854" s="397" t="s">
        <v>40</v>
      </c>
      <c r="C854" s="44" t="s">
        <v>1794</v>
      </c>
      <c r="D854" s="397" t="s">
        <v>58</v>
      </c>
      <c r="E854" s="397" t="s">
        <v>88</v>
      </c>
      <c r="F854" s="44" t="s">
        <v>41</v>
      </c>
      <c r="G854" s="397" t="s">
        <v>184</v>
      </c>
      <c r="H854" s="397" t="s">
        <v>1797</v>
      </c>
      <c r="I854" s="397">
        <v>1</v>
      </c>
      <c r="J854" s="397" t="s">
        <v>1797</v>
      </c>
      <c r="K854" s="397" t="s">
        <v>1797</v>
      </c>
      <c r="L854" s="397">
        <v>1</v>
      </c>
      <c r="M854" s="397" t="s">
        <v>1797</v>
      </c>
      <c r="N854" s="6" t="s">
        <v>1796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7">
        <v>1525.7291700000001</v>
      </c>
      <c r="T854" s="398">
        <v>45727</v>
      </c>
      <c r="U854" s="397"/>
      <c r="V854" s="397"/>
    </row>
    <row r="855" spans="1:22" ht="124.8" x14ac:dyDescent="0.3">
      <c r="A855" s="397">
        <v>849</v>
      </c>
      <c r="B855" s="397" t="s">
        <v>40</v>
      </c>
      <c r="C855" s="44" t="s">
        <v>1798</v>
      </c>
      <c r="D855" s="397"/>
      <c r="E855" s="397" t="s">
        <v>20</v>
      </c>
      <c r="F855" s="44" t="s">
        <v>884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1800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343.2" x14ac:dyDescent="0.3">
      <c r="A856" s="397">
        <v>850</v>
      </c>
      <c r="B856" s="397" t="s">
        <v>40</v>
      </c>
      <c r="C856" s="44" t="s">
        <v>1799</v>
      </c>
      <c r="D856" s="397" t="s">
        <v>58</v>
      </c>
      <c r="E856" s="397" t="s">
        <v>88</v>
      </c>
      <c r="F856" s="44" t="s">
        <v>41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1801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7">
        <v>12291.666670000001</v>
      </c>
      <c r="T856" s="398">
        <v>45727</v>
      </c>
      <c r="U856" s="397"/>
      <c r="V856" s="397"/>
    </row>
    <row r="857" spans="1:22" ht="280.8" x14ac:dyDescent="0.3">
      <c r="A857" s="397">
        <v>851</v>
      </c>
      <c r="B857" s="397" t="s">
        <v>40</v>
      </c>
      <c r="C857" s="44" t="s">
        <v>1802</v>
      </c>
      <c r="D857" s="397" t="s">
        <v>58</v>
      </c>
      <c r="E857" s="397" t="s">
        <v>88</v>
      </c>
      <c r="F857" s="44" t="s">
        <v>41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1804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7">
        <v>8871.6583300000002</v>
      </c>
      <c r="T857" s="398">
        <v>45727</v>
      </c>
      <c r="U857" s="397"/>
      <c r="V857" s="397"/>
    </row>
    <row r="858" spans="1:22" ht="249.6" x14ac:dyDescent="0.3">
      <c r="A858" s="397">
        <v>852</v>
      </c>
      <c r="B858" s="397" t="s">
        <v>40</v>
      </c>
      <c r="C858" s="44" t="s">
        <v>1803</v>
      </c>
      <c r="D858" s="397" t="s">
        <v>58</v>
      </c>
      <c r="E858" s="397" t="s">
        <v>88</v>
      </c>
      <c r="F858" s="44" t="s">
        <v>884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1805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7">
        <v>2212.82015</v>
      </c>
      <c r="T858" s="398">
        <v>45726</v>
      </c>
      <c r="U858" s="397"/>
      <c r="V858" s="397"/>
    </row>
    <row r="859" spans="1:22" ht="327.60000000000002" x14ac:dyDescent="0.3">
      <c r="A859" s="397">
        <v>853</v>
      </c>
      <c r="B859" s="397" t="s">
        <v>40</v>
      </c>
      <c r="C859" s="44" t="s">
        <v>1806</v>
      </c>
      <c r="D859" s="397" t="s">
        <v>58</v>
      </c>
      <c r="E859" s="397" t="s">
        <v>88</v>
      </c>
      <c r="F859" s="44" t="s">
        <v>41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1808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7">
        <v>14208.07228</v>
      </c>
      <c r="T859" s="398">
        <v>45726</v>
      </c>
      <c r="U859" s="397"/>
      <c r="V859" s="397"/>
    </row>
    <row r="860" spans="1:22" ht="249.6" x14ac:dyDescent="0.3">
      <c r="A860" s="397">
        <v>854</v>
      </c>
      <c r="B860" s="397" t="s">
        <v>40</v>
      </c>
      <c r="C860" s="44" t="s">
        <v>1807</v>
      </c>
      <c r="D860" s="397" t="s">
        <v>58</v>
      </c>
      <c r="E860" s="397" t="s">
        <v>88</v>
      </c>
      <c r="F860" s="44" t="s">
        <v>41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1809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7">
        <v>10426.333339999999</v>
      </c>
      <c r="T860" s="398">
        <v>45727</v>
      </c>
      <c r="U860" s="397"/>
      <c r="V860" s="397"/>
    </row>
    <row r="861" spans="1:22" ht="234" x14ac:dyDescent="0.3">
      <c r="A861" s="397">
        <v>855</v>
      </c>
      <c r="B861" s="397" t="s">
        <v>40</v>
      </c>
      <c r="C861" s="44" t="s">
        <v>1810</v>
      </c>
      <c r="D861" s="397" t="s">
        <v>58</v>
      </c>
      <c r="E861" s="397" t="s">
        <v>88</v>
      </c>
      <c r="F861" s="44" t="s">
        <v>41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1812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7">
        <v>3416.6666700000001</v>
      </c>
      <c r="T861" s="398">
        <v>45726</v>
      </c>
      <c r="U861" s="397"/>
      <c r="V861" s="397"/>
    </row>
    <row r="862" spans="1:22" ht="218.4" x14ac:dyDescent="0.3">
      <c r="A862" s="397">
        <v>856</v>
      </c>
      <c r="B862" s="397" t="s">
        <v>40</v>
      </c>
      <c r="C862" s="44" t="s">
        <v>1811</v>
      </c>
      <c r="D862" s="397" t="s">
        <v>58</v>
      </c>
      <c r="E862" s="397" t="s">
        <v>88</v>
      </c>
      <c r="F862" s="44" t="s">
        <v>41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1813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7">
        <v>2734.1666700000001</v>
      </c>
      <c r="T862" s="398">
        <v>45726</v>
      </c>
      <c r="U862" s="397"/>
      <c r="V862" s="397"/>
    </row>
    <row r="863" spans="1:22" ht="46.8" x14ac:dyDescent="0.3">
      <c r="A863" s="397">
        <v>857</v>
      </c>
      <c r="B863" s="397"/>
      <c r="C863" s="44" t="s">
        <v>1814</v>
      </c>
      <c r="D863" s="399" t="s">
        <v>58</v>
      </c>
      <c r="E863" s="397" t="s">
        <v>75</v>
      </c>
      <c r="F863" s="44" t="s">
        <v>1816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1817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234" x14ac:dyDescent="0.3">
      <c r="A864" s="397">
        <v>858</v>
      </c>
      <c r="B864" s="397" t="s">
        <v>21</v>
      </c>
      <c r="C864" s="44" t="s">
        <v>1815</v>
      </c>
      <c r="D864" s="399" t="s">
        <v>58</v>
      </c>
      <c r="E864" s="401" t="s">
        <v>75</v>
      </c>
      <c r="F864" s="44" t="s">
        <v>1738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1818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1771</v>
      </c>
      <c r="D865" s="397"/>
      <c r="E865" s="401" t="s">
        <v>75</v>
      </c>
      <c r="F865" s="44" t="s">
        <v>804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1819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62.4" x14ac:dyDescent="0.3">
      <c r="A866" s="401">
        <v>860</v>
      </c>
      <c r="B866" s="401" t="s">
        <v>21</v>
      </c>
      <c r="C866" s="44" t="s">
        <v>801</v>
      </c>
      <c r="D866" s="401" t="s">
        <v>58</v>
      </c>
      <c r="E866" s="401" t="s">
        <v>75</v>
      </c>
      <c r="F866" s="44" t="s">
        <v>804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1821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62.4" x14ac:dyDescent="0.3">
      <c r="A867" s="401">
        <v>861</v>
      </c>
      <c r="B867" s="401" t="s">
        <v>21</v>
      </c>
      <c r="C867" s="44" t="s">
        <v>802</v>
      </c>
      <c r="D867" s="401" t="s">
        <v>58</v>
      </c>
      <c r="E867" s="401" t="s">
        <v>75</v>
      </c>
      <c r="F867" s="44" t="s">
        <v>804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1822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6.8" x14ac:dyDescent="0.3">
      <c r="A868" s="401">
        <v>862</v>
      </c>
      <c r="B868" s="401" t="s">
        <v>21</v>
      </c>
      <c r="C868" s="44" t="s">
        <v>981</v>
      </c>
      <c r="D868" s="401" t="s">
        <v>58</v>
      </c>
      <c r="E868" s="401" t="s">
        <v>75</v>
      </c>
      <c r="F868" s="44" t="s">
        <v>32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1823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50"/>
      <c r="R868" s="450">
        <v>8</v>
      </c>
      <c r="S868" s="450">
        <v>405.4</v>
      </c>
      <c r="T868" s="444">
        <v>45712</v>
      </c>
      <c r="U868" s="401"/>
      <c r="V868" s="401"/>
    </row>
    <row r="869" spans="1:22" ht="46.8" x14ac:dyDescent="0.3">
      <c r="A869" s="401">
        <v>863</v>
      </c>
      <c r="B869" s="401" t="s">
        <v>21</v>
      </c>
      <c r="C869" s="44" t="s">
        <v>982</v>
      </c>
      <c r="D869" s="401" t="s">
        <v>58</v>
      </c>
      <c r="E869" s="401" t="s">
        <v>75</v>
      </c>
      <c r="F869" s="44" t="s">
        <v>32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1824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6.8" x14ac:dyDescent="0.3">
      <c r="A870" s="401">
        <v>864</v>
      </c>
      <c r="B870" s="401" t="s">
        <v>21</v>
      </c>
      <c r="C870" s="44" t="s">
        <v>983</v>
      </c>
      <c r="D870" s="401" t="s">
        <v>58</v>
      </c>
      <c r="E870" s="401" t="s">
        <v>75</v>
      </c>
      <c r="F870" s="44" t="s">
        <v>32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1825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7">
        <v>1256.3040000000001</v>
      </c>
      <c r="T870" s="402">
        <v>45726</v>
      </c>
      <c r="U870" s="401"/>
      <c r="V870" s="401"/>
    </row>
    <row r="871" spans="1:22" ht="46.8" x14ac:dyDescent="0.3">
      <c r="A871" s="401">
        <v>865</v>
      </c>
      <c r="B871" s="401" t="s">
        <v>21</v>
      </c>
      <c r="C871" s="44" t="s">
        <v>984</v>
      </c>
      <c r="D871" s="401" t="s">
        <v>58</v>
      </c>
      <c r="E871" s="401" t="s">
        <v>75</v>
      </c>
      <c r="F871" s="44" t="s">
        <v>32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1826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124.8" x14ac:dyDescent="0.3">
      <c r="A872" s="401">
        <v>866</v>
      </c>
      <c r="B872" s="401" t="s">
        <v>40</v>
      </c>
      <c r="C872" s="44" t="s">
        <v>1827</v>
      </c>
      <c r="D872" s="401"/>
      <c r="E872" s="403" t="s">
        <v>75</v>
      </c>
      <c r="F872" s="44" t="s">
        <v>73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1834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171.6" x14ac:dyDescent="0.3">
      <c r="A873" s="403">
        <v>867</v>
      </c>
      <c r="B873" s="403" t="s">
        <v>40</v>
      </c>
      <c r="C873" s="44" t="s">
        <v>1828</v>
      </c>
      <c r="D873" s="403"/>
      <c r="E873" s="403" t="s">
        <v>20</v>
      </c>
      <c r="F873" s="44" t="s">
        <v>41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1835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140.4" x14ac:dyDescent="0.3">
      <c r="A874" s="403">
        <v>868</v>
      </c>
      <c r="B874" s="403" t="s">
        <v>40</v>
      </c>
      <c r="C874" s="44" t="s">
        <v>1829</v>
      </c>
      <c r="D874" s="403"/>
      <c r="E874" s="403" t="s">
        <v>75</v>
      </c>
      <c r="F874" s="44" t="s">
        <v>73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1836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124.8" x14ac:dyDescent="0.3">
      <c r="A875" s="403">
        <v>869</v>
      </c>
      <c r="B875" s="403" t="s">
        <v>40</v>
      </c>
      <c r="C875" s="44" t="s">
        <v>1830</v>
      </c>
      <c r="D875" s="403"/>
      <c r="E875" s="403" t="s">
        <v>75</v>
      </c>
      <c r="F875" s="44" t="s">
        <v>73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1837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140.4" x14ac:dyDescent="0.3">
      <c r="A876" s="403">
        <v>870</v>
      </c>
      <c r="B876" s="403" t="s">
        <v>21</v>
      </c>
      <c r="C876" s="44" t="s">
        <v>1734</v>
      </c>
      <c r="D876" s="403"/>
      <c r="E876" s="403" t="s">
        <v>75</v>
      </c>
      <c r="F876" s="44" t="s">
        <v>405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1838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6.8" x14ac:dyDescent="0.3">
      <c r="A877" s="403">
        <v>871</v>
      </c>
      <c r="B877" s="403" t="s">
        <v>21</v>
      </c>
      <c r="C877" s="44" t="s">
        <v>1831</v>
      </c>
      <c r="D877" s="403"/>
      <c r="E877" s="403" t="s">
        <v>75</v>
      </c>
      <c r="F877" s="44" t="s">
        <v>1833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1839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6">
        <v>45707</v>
      </c>
      <c r="U877" s="403"/>
      <c r="V877" s="403"/>
    </row>
    <row r="878" spans="1:22" ht="46.8" x14ac:dyDescent="0.3">
      <c r="A878" s="403">
        <v>872</v>
      </c>
      <c r="B878" s="403" t="s">
        <v>21</v>
      </c>
      <c r="C878" s="44" t="s">
        <v>1832</v>
      </c>
      <c r="D878" s="403"/>
      <c r="E878" s="403" t="s">
        <v>75</v>
      </c>
      <c r="F878" s="44" t="s">
        <v>1833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1840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1841</v>
      </c>
      <c r="D879" s="403"/>
      <c r="E879" s="405" t="s">
        <v>75</v>
      </c>
      <c r="F879" s="44" t="s">
        <v>73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1845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4" t="s">
        <v>1842</v>
      </c>
      <c r="D880" s="405"/>
      <c r="E880" s="405" t="s">
        <v>75</v>
      </c>
      <c r="F880" s="44" t="s">
        <v>73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1846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1841</v>
      </c>
      <c r="D881" s="405"/>
      <c r="E881" s="405" t="s">
        <v>75</v>
      </c>
      <c r="F881" s="44" t="s">
        <v>73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1847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1842</v>
      </c>
      <c r="D882" s="405"/>
      <c r="E882" s="405" t="s">
        <v>75</v>
      </c>
      <c r="F882" s="44" t="s">
        <v>73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1848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171.6" x14ac:dyDescent="0.3">
      <c r="A883" s="405">
        <v>877</v>
      </c>
      <c r="B883" s="405" t="s">
        <v>40</v>
      </c>
      <c r="C883" s="44" t="s">
        <v>1843</v>
      </c>
      <c r="D883" s="405"/>
      <c r="E883" s="405" t="s">
        <v>20</v>
      </c>
      <c r="F883" s="44" t="s">
        <v>884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1849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171.6" x14ac:dyDescent="0.3">
      <c r="A884" s="405">
        <v>878</v>
      </c>
      <c r="B884" s="405" t="s">
        <v>40</v>
      </c>
      <c r="C884" s="44" t="s">
        <v>1844</v>
      </c>
      <c r="D884" s="405"/>
      <c r="E884" s="405" t="s">
        <v>20</v>
      </c>
      <c r="F884" s="44" t="s">
        <v>884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1850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171.6" x14ac:dyDescent="0.3">
      <c r="A885" s="405">
        <v>879</v>
      </c>
      <c r="B885" s="405" t="s">
        <v>1150</v>
      </c>
      <c r="C885" s="44" t="s">
        <v>1851</v>
      </c>
      <c r="D885" s="407" t="s">
        <v>58</v>
      </c>
      <c r="E885" s="405" t="s">
        <v>75</v>
      </c>
      <c r="F885" s="44" t="s">
        <v>1553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1852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7">
        <v>1491.6666600000001</v>
      </c>
      <c r="T885" s="406">
        <v>45708</v>
      </c>
      <c r="U885" s="405"/>
      <c r="V885" s="405"/>
    </row>
    <row r="886" spans="1:22" ht="187.2" x14ac:dyDescent="0.3">
      <c r="A886" s="405">
        <v>880</v>
      </c>
      <c r="B886" s="405" t="s">
        <v>40</v>
      </c>
      <c r="C886" s="44" t="s">
        <v>1853</v>
      </c>
      <c r="D886" s="405"/>
      <c r="E886" s="405" t="s">
        <v>20</v>
      </c>
      <c r="F886" s="44" t="s">
        <v>884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1859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908</v>
      </c>
      <c r="D887" s="408"/>
      <c r="E887" s="408" t="s">
        <v>75</v>
      </c>
      <c r="F887" s="44" t="s">
        <v>30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1860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187.2" x14ac:dyDescent="0.3">
      <c r="A888" s="408">
        <v>882</v>
      </c>
      <c r="B888" s="408" t="s">
        <v>40</v>
      </c>
      <c r="C888" s="44" t="s">
        <v>1854</v>
      </c>
      <c r="D888" s="408"/>
      <c r="E888" s="408" t="s">
        <v>20</v>
      </c>
      <c r="F888" s="44" t="s">
        <v>884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1861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171.6" x14ac:dyDescent="0.3">
      <c r="A889" s="408">
        <v>883</v>
      </c>
      <c r="B889" s="408" t="s">
        <v>40</v>
      </c>
      <c r="C889" s="44" t="s">
        <v>1855</v>
      </c>
      <c r="D889" s="408"/>
      <c r="E889" s="408" t="s">
        <v>20</v>
      </c>
      <c r="F889" s="44" t="s">
        <v>884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1862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124.8" x14ac:dyDescent="0.3">
      <c r="A890" s="408">
        <v>884</v>
      </c>
      <c r="B890" s="408" t="s">
        <v>21</v>
      </c>
      <c r="C890" s="44" t="s">
        <v>1856</v>
      </c>
      <c r="D890" s="408" t="s">
        <v>58</v>
      </c>
      <c r="E890" s="408" t="s">
        <v>75</v>
      </c>
      <c r="F890" s="44" t="s">
        <v>1069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1863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93.6" x14ac:dyDescent="0.3">
      <c r="A891" s="408">
        <v>885</v>
      </c>
      <c r="B891" s="408" t="s">
        <v>21</v>
      </c>
      <c r="C891" s="44" t="s">
        <v>1660</v>
      </c>
      <c r="D891" s="408" t="s">
        <v>58</v>
      </c>
      <c r="E891" s="408" t="s">
        <v>75</v>
      </c>
      <c r="F891" s="44" t="s">
        <v>1217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1864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78" x14ac:dyDescent="0.3">
      <c r="A892" s="408">
        <v>886</v>
      </c>
      <c r="B892" s="408" t="s">
        <v>21</v>
      </c>
      <c r="C892" s="44" t="s">
        <v>1857</v>
      </c>
      <c r="D892" s="408" t="s">
        <v>58</v>
      </c>
      <c r="E892" s="408" t="s">
        <v>75</v>
      </c>
      <c r="F892" s="44" t="s">
        <v>1858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1865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62.4" x14ac:dyDescent="0.3">
      <c r="A893" s="408">
        <v>887</v>
      </c>
      <c r="B893" s="410" t="s">
        <v>21</v>
      </c>
      <c r="C893" s="44" t="s">
        <v>1866</v>
      </c>
      <c r="D893" s="408"/>
      <c r="E893" s="408" t="s">
        <v>75</v>
      </c>
      <c r="F893" s="64" t="s">
        <v>1364</v>
      </c>
      <c r="G893" s="408" t="s">
        <v>186</v>
      </c>
      <c r="H893" s="408"/>
      <c r="I893" s="408">
        <v>7</v>
      </c>
      <c r="J893" s="408">
        <v>50.707000000000001</v>
      </c>
      <c r="K893" s="408"/>
      <c r="L893" s="410">
        <v>7</v>
      </c>
      <c r="M893" s="410">
        <v>50.707000000000001</v>
      </c>
      <c r="N893" s="6" t="s">
        <v>1869</v>
      </c>
      <c r="O893" s="409">
        <v>45694</v>
      </c>
      <c r="P893" s="33" t="str">
        <f>HYPERLINK("https://my.zakupivli.pro/remote/dispatcher/state_purchase_view/57272530", "UA-2025-02-06-014975-a")</f>
        <v>UA-2025-02-06-014975-a</v>
      </c>
      <c r="Q893" s="408"/>
      <c r="R893" s="410">
        <v>7</v>
      </c>
      <c r="S893" s="410">
        <v>50.707000000000001</v>
      </c>
      <c r="T893" s="411">
        <v>45694</v>
      </c>
      <c r="U893" s="408"/>
      <c r="V893" s="410" t="s">
        <v>59</v>
      </c>
    </row>
    <row r="894" spans="1:22" ht="78" x14ac:dyDescent="0.3">
      <c r="A894" s="410">
        <v>888</v>
      </c>
      <c r="B894" s="410" t="s">
        <v>21</v>
      </c>
      <c r="C894" s="44" t="s">
        <v>1867</v>
      </c>
      <c r="D894" s="410" t="s">
        <v>58</v>
      </c>
      <c r="E894" s="410" t="s">
        <v>75</v>
      </c>
      <c r="F894" s="64" t="s">
        <v>1868</v>
      </c>
      <c r="G894" s="410" t="s">
        <v>186</v>
      </c>
      <c r="H894" s="410"/>
      <c r="I894" s="410">
        <v>16</v>
      </c>
      <c r="J894" s="410">
        <v>1516.6666600000001</v>
      </c>
      <c r="K894" s="410"/>
      <c r="L894" s="410">
        <v>16</v>
      </c>
      <c r="M894" s="410">
        <v>1516.6666600000001</v>
      </c>
      <c r="N894" s="6" t="s">
        <v>1870</v>
      </c>
      <c r="O894" s="411">
        <v>45694</v>
      </c>
      <c r="P894" s="33" t="str">
        <f>HYPERLINK("https://my.zakupivli.pro/remote/dispatcher/state_purchase_view/57248238", "UA-2025-02-06-004155-a")</f>
        <v>UA-2025-02-06-004155-a</v>
      </c>
      <c r="Q894" s="450"/>
      <c r="R894" s="450">
        <v>16</v>
      </c>
      <c r="S894" s="450">
        <v>1264.9974999999999</v>
      </c>
      <c r="T894" s="444">
        <v>45713</v>
      </c>
      <c r="U894" s="410"/>
      <c r="V894" s="410"/>
    </row>
    <row r="895" spans="1:22" ht="93.6" x14ac:dyDescent="0.3">
      <c r="A895" s="410">
        <v>889</v>
      </c>
      <c r="B895" s="410" t="s">
        <v>21</v>
      </c>
      <c r="C895" s="44" t="s">
        <v>1871</v>
      </c>
      <c r="D895" s="412" t="s">
        <v>58</v>
      </c>
      <c r="E895" s="410" t="s">
        <v>75</v>
      </c>
      <c r="F895" s="44" t="s">
        <v>174</v>
      </c>
      <c r="G895" s="410" t="s">
        <v>186</v>
      </c>
      <c r="H895" s="410"/>
      <c r="I895" s="410">
        <v>17</v>
      </c>
      <c r="J895" s="119">
        <v>720</v>
      </c>
      <c r="K895" s="410"/>
      <c r="L895" s="412">
        <v>17</v>
      </c>
      <c r="M895" s="119">
        <v>720</v>
      </c>
      <c r="N895" s="6" t="s">
        <v>1874</v>
      </c>
      <c r="O895" s="411">
        <v>45695</v>
      </c>
      <c r="P895" s="33" t="str">
        <f>HYPERLINK("https://my.zakupivli.pro/remote/dispatcher/state_purchase_view/57301275", "UA-2025-02-07-010817-a")</f>
        <v>UA-2025-02-07-010817-a</v>
      </c>
      <c r="Q895" s="410"/>
      <c r="R895" s="410">
        <v>17</v>
      </c>
      <c r="S895" s="410">
        <v>580.73310000000004</v>
      </c>
      <c r="T895" s="411">
        <v>45715</v>
      </c>
      <c r="U895" s="410"/>
      <c r="V895" s="410"/>
    </row>
    <row r="896" spans="1:22" ht="202.8" x14ac:dyDescent="0.3">
      <c r="A896" s="410">
        <v>890</v>
      </c>
      <c r="B896" s="410" t="s">
        <v>40</v>
      </c>
      <c r="C896" s="44" t="s">
        <v>1872</v>
      </c>
      <c r="D896" s="410"/>
      <c r="E896" s="410" t="s">
        <v>20</v>
      </c>
      <c r="F896" s="44" t="s">
        <v>41</v>
      </c>
      <c r="G896" s="410" t="s">
        <v>184</v>
      </c>
      <c r="H896" s="410">
        <v>787.02700000000004</v>
      </c>
      <c r="I896" s="410">
        <v>1</v>
      </c>
      <c r="J896" s="412">
        <v>787.02700000000004</v>
      </c>
      <c r="K896" s="412">
        <v>787.02700000000004</v>
      </c>
      <c r="L896" s="412">
        <v>1</v>
      </c>
      <c r="M896" s="412">
        <v>787.02700000000004</v>
      </c>
      <c r="N896" s="6" t="s">
        <v>1875</v>
      </c>
      <c r="O896" s="413">
        <v>45695</v>
      </c>
      <c r="P896" s="33" t="str">
        <f>HYPERLINK("https://my.zakupivli.pro/remote/dispatcher/state_purchase_view/57295165", "UA-2025-02-07-007901-a")</f>
        <v>UA-2025-02-07-007901-a</v>
      </c>
      <c r="Q896" s="412">
        <v>787.02700000000004</v>
      </c>
      <c r="R896" s="412">
        <v>1</v>
      </c>
      <c r="S896" s="412">
        <v>787.02700000000004</v>
      </c>
      <c r="T896" s="413">
        <v>45695</v>
      </c>
      <c r="U896" s="410"/>
      <c r="V896" s="412" t="s">
        <v>59</v>
      </c>
    </row>
    <row r="897" spans="1:22" ht="93.6" x14ac:dyDescent="0.3">
      <c r="A897" s="410">
        <v>891</v>
      </c>
      <c r="B897" s="410" t="s">
        <v>40</v>
      </c>
      <c r="C897" s="44" t="s">
        <v>1873</v>
      </c>
      <c r="D897" s="410"/>
      <c r="E897" s="410" t="s">
        <v>75</v>
      </c>
      <c r="F897" s="44" t="s">
        <v>73</v>
      </c>
      <c r="G897" s="410" t="s">
        <v>184</v>
      </c>
      <c r="H897" s="410">
        <v>387.74173999999999</v>
      </c>
      <c r="I897" s="410">
        <v>1</v>
      </c>
      <c r="J897" s="412">
        <v>387.74173999999999</v>
      </c>
      <c r="K897" s="412">
        <v>387.74173999999999</v>
      </c>
      <c r="L897" s="412">
        <v>1</v>
      </c>
      <c r="M897" s="412">
        <v>387.74173999999999</v>
      </c>
      <c r="N897" s="6" t="s">
        <v>1876</v>
      </c>
      <c r="O897" s="413">
        <v>45695</v>
      </c>
      <c r="P897" s="33" t="str">
        <f>HYPERLINK("https://my.zakupivli.pro/remote/dispatcher/state_purchase_view/57279883", "UA-2025-02-07-001208-a")</f>
        <v>UA-2025-02-07-001208-a</v>
      </c>
      <c r="Q897" s="412">
        <v>387.74173999999999</v>
      </c>
      <c r="R897" s="412">
        <v>1</v>
      </c>
      <c r="S897" s="412">
        <v>387.74173999999999</v>
      </c>
      <c r="T897" s="413">
        <v>45695</v>
      </c>
      <c r="U897" s="410"/>
      <c r="V897" s="412" t="s">
        <v>59</v>
      </c>
    </row>
    <row r="898" spans="1:22" ht="62.4" x14ac:dyDescent="0.3">
      <c r="A898" s="414">
        <v>892</v>
      </c>
      <c r="B898" s="414" t="s">
        <v>40</v>
      </c>
      <c r="C898" s="44" t="s">
        <v>1877</v>
      </c>
      <c r="D898" s="414"/>
      <c r="E898" s="414" t="s">
        <v>75</v>
      </c>
      <c r="F898" s="44" t="s">
        <v>73</v>
      </c>
      <c r="G898" s="414" t="s">
        <v>184</v>
      </c>
      <c r="H898" s="414">
        <v>243.83950999999999</v>
      </c>
      <c r="I898" s="414">
        <v>1</v>
      </c>
      <c r="J898" s="414">
        <v>243.83950999999999</v>
      </c>
      <c r="K898" s="414">
        <v>243.83950999999999</v>
      </c>
      <c r="L898" s="414">
        <v>1</v>
      </c>
      <c r="M898" s="414">
        <v>243.83950999999999</v>
      </c>
      <c r="N898" s="6" t="s">
        <v>1878</v>
      </c>
      <c r="O898" s="415">
        <v>45698</v>
      </c>
      <c r="P898" s="33" t="str">
        <f>HYPERLINK("https://my.zakupivli.pro/remote/dispatcher/state_purchase_view/57327334", "UA-2025-02-10-005542-a")</f>
        <v>UA-2025-02-10-005542-a</v>
      </c>
      <c r="Q898" s="414">
        <v>243.83950999999999</v>
      </c>
      <c r="R898" s="414">
        <v>1</v>
      </c>
      <c r="S898" s="414">
        <v>243.83950999999999</v>
      </c>
      <c r="T898" s="415">
        <v>45691</v>
      </c>
      <c r="U898" s="414"/>
      <c r="V898" s="414" t="s">
        <v>59</v>
      </c>
    </row>
    <row r="899" spans="1:22" ht="140.4" x14ac:dyDescent="0.3">
      <c r="A899" s="416">
        <v>893</v>
      </c>
      <c r="B899" s="416" t="s">
        <v>21</v>
      </c>
      <c r="C899" s="44" t="s">
        <v>1879</v>
      </c>
      <c r="D899" s="416" t="s">
        <v>58</v>
      </c>
      <c r="E899" s="416" t="s">
        <v>75</v>
      </c>
      <c r="F899" s="44" t="s">
        <v>36</v>
      </c>
      <c r="G899" s="416" t="s">
        <v>185</v>
      </c>
      <c r="H899" s="416"/>
      <c r="I899" s="416">
        <v>121</v>
      </c>
      <c r="J899" s="119">
        <v>2684.5</v>
      </c>
      <c r="K899" s="416"/>
      <c r="L899" s="416">
        <v>121</v>
      </c>
      <c r="M899" s="119">
        <v>2684.5</v>
      </c>
      <c r="N899" s="6" t="s">
        <v>1886</v>
      </c>
      <c r="O899" s="417">
        <v>45699</v>
      </c>
      <c r="P899" s="33" t="str">
        <f>HYPERLINK("https://my.zakupivli.pro/remote/dispatcher/state_purchase_view/57385934", "UA-2025-02-11-014813-a")</f>
        <v>UA-2025-02-11-014813-a</v>
      </c>
      <c r="Q899" s="416"/>
      <c r="R899" s="416">
        <v>121</v>
      </c>
      <c r="S899" s="416">
        <v>2361.3530000000001</v>
      </c>
      <c r="T899" s="417">
        <v>45727</v>
      </c>
      <c r="U899" s="416"/>
      <c r="V899" s="416"/>
    </row>
    <row r="900" spans="1:22" ht="78" x14ac:dyDescent="0.3">
      <c r="A900" s="416">
        <v>894</v>
      </c>
      <c r="B900" s="416" t="s">
        <v>21</v>
      </c>
      <c r="C900" s="44" t="s">
        <v>1880</v>
      </c>
      <c r="D900" s="416" t="s">
        <v>58</v>
      </c>
      <c r="E900" s="416" t="s">
        <v>75</v>
      </c>
      <c r="F900" s="44" t="s">
        <v>405</v>
      </c>
      <c r="G900" s="416" t="s">
        <v>186</v>
      </c>
      <c r="H900" s="416"/>
      <c r="I900" s="416">
        <v>23</v>
      </c>
      <c r="J900" s="416">
        <v>2904.5833299999999</v>
      </c>
      <c r="K900" s="416"/>
      <c r="L900" s="416">
        <v>23</v>
      </c>
      <c r="M900" s="416">
        <v>2904.5833299999999</v>
      </c>
      <c r="N900" s="6" t="s">
        <v>1887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23</v>
      </c>
      <c r="S900" s="416">
        <v>2737.4838</v>
      </c>
      <c r="T900" s="417">
        <v>45733</v>
      </c>
      <c r="U900" s="416"/>
      <c r="V900" s="416"/>
    </row>
    <row r="901" spans="1:22" ht="78" x14ac:dyDescent="0.3">
      <c r="A901" s="416">
        <v>895</v>
      </c>
      <c r="B901" s="416" t="s">
        <v>21</v>
      </c>
      <c r="C901" s="44" t="s">
        <v>1881</v>
      </c>
      <c r="D901" s="416" t="s">
        <v>58</v>
      </c>
      <c r="E901" s="416" t="s">
        <v>75</v>
      </c>
      <c r="F901" s="44" t="s">
        <v>405</v>
      </c>
      <c r="G901" s="416" t="s">
        <v>186</v>
      </c>
      <c r="H901" s="416"/>
      <c r="I901" s="416">
        <v>18</v>
      </c>
      <c r="J901" s="416">
        <v>2034.8084100000001</v>
      </c>
      <c r="K901" s="416"/>
      <c r="L901" s="416">
        <v>18</v>
      </c>
      <c r="M901" s="416">
        <v>2034.8084100000001</v>
      </c>
      <c r="N901" s="6" t="s">
        <v>1888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/>
      <c r="R901" s="416">
        <v>18</v>
      </c>
      <c r="S901" s="416">
        <v>1745.1990000000001</v>
      </c>
      <c r="T901" s="417">
        <v>45727</v>
      </c>
      <c r="U901" s="416"/>
      <c r="V901" s="416"/>
    </row>
    <row r="902" spans="1:22" ht="78" x14ac:dyDescent="0.3">
      <c r="A902" s="416">
        <v>896</v>
      </c>
      <c r="B902" s="416" t="s">
        <v>21</v>
      </c>
      <c r="C902" s="44" t="s">
        <v>1882</v>
      </c>
      <c r="D902" s="416" t="s">
        <v>58</v>
      </c>
      <c r="E902" s="416" t="s">
        <v>75</v>
      </c>
      <c r="F902" s="44" t="s">
        <v>405</v>
      </c>
      <c r="G902" s="416" t="s">
        <v>186</v>
      </c>
      <c r="H902" s="447">
        <v>1791.6666600000001</v>
      </c>
      <c r="I902" s="416">
        <v>1</v>
      </c>
      <c r="J902" s="416">
        <v>1791.6666600000001</v>
      </c>
      <c r="K902" s="447">
        <v>1791.6666600000001</v>
      </c>
      <c r="L902" s="416">
        <v>1</v>
      </c>
      <c r="M902" s="416">
        <v>1791.6666600000001</v>
      </c>
      <c r="N902" s="6" t="s">
        <v>1889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>
        <v>1579.16</v>
      </c>
      <c r="R902" s="416">
        <v>1</v>
      </c>
      <c r="S902" s="447">
        <v>1579.16</v>
      </c>
      <c r="T902" s="417">
        <v>45733</v>
      </c>
      <c r="U902" s="416"/>
      <c r="V902" s="416"/>
    </row>
    <row r="903" spans="1:22" ht="78" x14ac:dyDescent="0.3">
      <c r="A903" s="416">
        <v>897</v>
      </c>
      <c r="B903" s="416" t="s">
        <v>21</v>
      </c>
      <c r="C903" s="44" t="s">
        <v>1883</v>
      </c>
      <c r="D903" s="416" t="s">
        <v>58</v>
      </c>
      <c r="E903" s="416" t="s">
        <v>75</v>
      </c>
      <c r="F903" s="44" t="s">
        <v>405</v>
      </c>
      <c r="G903" s="416" t="s">
        <v>186</v>
      </c>
      <c r="H903" s="416"/>
      <c r="I903" s="416">
        <v>4</v>
      </c>
      <c r="J903" s="119">
        <v>6268.7</v>
      </c>
      <c r="K903" s="416"/>
      <c r="L903" s="416">
        <v>4</v>
      </c>
      <c r="M903" s="119">
        <v>6268.7</v>
      </c>
      <c r="N903" s="6" t="s">
        <v>1890</v>
      </c>
      <c r="O903" s="417">
        <v>45699</v>
      </c>
      <c r="P903" s="33" t="str">
        <f>HYPERLINK("https://my.zakupivli.pro/remote/dispatcher/state_purchase_view/57385694", "UA-2025-02-11-014703-a")</f>
        <v>UA-2025-02-11-014703-a</v>
      </c>
      <c r="Q903" s="416"/>
      <c r="R903" s="416">
        <v>4</v>
      </c>
      <c r="S903" s="119">
        <v>6260</v>
      </c>
      <c r="T903" s="417">
        <v>45727</v>
      </c>
      <c r="U903" s="416"/>
      <c r="V903" s="416"/>
    </row>
    <row r="904" spans="1:22" ht="109.2" x14ac:dyDescent="0.3">
      <c r="A904" s="416">
        <v>898</v>
      </c>
      <c r="B904" s="416" t="s">
        <v>21</v>
      </c>
      <c r="C904" s="44" t="s">
        <v>1884</v>
      </c>
      <c r="D904" s="416" t="s">
        <v>58</v>
      </c>
      <c r="E904" s="416" t="s">
        <v>75</v>
      </c>
      <c r="F904" s="44" t="s">
        <v>1117</v>
      </c>
      <c r="G904" s="416" t="s">
        <v>186</v>
      </c>
      <c r="H904" s="416"/>
      <c r="I904" s="416">
        <v>10</v>
      </c>
      <c r="J904" s="119">
        <v>218.75</v>
      </c>
      <c r="K904" s="416"/>
      <c r="L904" s="416">
        <v>10</v>
      </c>
      <c r="M904" s="119">
        <v>218.75</v>
      </c>
      <c r="N904" s="6" t="s">
        <v>1891</v>
      </c>
      <c r="O904" s="417">
        <v>45699</v>
      </c>
      <c r="P904" s="33" t="str">
        <f>HYPERLINK("https://my.zakupivli.pro/remote/dispatcher/state_purchase_view/57380194", "UA-2025-02-11-012151-a")</f>
        <v>UA-2025-02-11-012151-a</v>
      </c>
      <c r="Q904" s="416"/>
      <c r="R904" s="416"/>
      <c r="S904" s="416"/>
      <c r="T904" s="417"/>
      <c r="U904" s="416" t="s">
        <v>1820</v>
      </c>
      <c r="V904" s="416"/>
    </row>
    <row r="905" spans="1:22" ht="109.2" x14ac:dyDescent="0.3">
      <c r="A905" s="416">
        <v>899</v>
      </c>
      <c r="B905" s="416" t="s">
        <v>21</v>
      </c>
      <c r="C905" s="44" t="s">
        <v>1885</v>
      </c>
      <c r="D905" s="416"/>
      <c r="E905" s="416" t="s">
        <v>20</v>
      </c>
      <c r="F905" s="44" t="s">
        <v>1631</v>
      </c>
      <c r="G905" s="416" t="s">
        <v>185</v>
      </c>
      <c r="H905" s="119">
        <v>47.5</v>
      </c>
      <c r="I905" s="416">
        <v>1</v>
      </c>
      <c r="J905" s="119">
        <v>47.5</v>
      </c>
      <c r="K905" s="119">
        <v>47.5</v>
      </c>
      <c r="L905" s="416">
        <v>1</v>
      </c>
      <c r="M905" s="119">
        <v>47.5</v>
      </c>
      <c r="N905" s="6" t="s">
        <v>1892</v>
      </c>
      <c r="O905" s="417">
        <v>45700</v>
      </c>
      <c r="P905" s="33" t="str">
        <f>HYPERLINK("https://my.zakupivli.pro/remote/dispatcher/state_purchase_view/57407976", "UA-2025-02-12-008425-a")</f>
        <v>UA-2025-02-12-008425-a</v>
      </c>
      <c r="Q905" s="119">
        <v>47.5</v>
      </c>
      <c r="R905" s="416">
        <v>1</v>
      </c>
      <c r="S905" s="119">
        <v>47.5</v>
      </c>
      <c r="T905" s="417">
        <v>45700</v>
      </c>
      <c r="U905" s="416"/>
      <c r="V905" s="416" t="s">
        <v>59</v>
      </c>
    </row>
    <row r="906" spans="1:22" ht="62.4" x14ac:dyDescent="0.3">
      <c r="A906" s="416">
        <v>900</v>
      </c>
      <c r="B906" s="416" t="s">
        <v>21</v>
      </c>
      <c r="C906" s="44" t="s">
        <v>1893</v>
      </c>
      <c r="D906" s="416"/>
      <c r="E906" s="416" t="s">
        <v>75</v>
      </c>
      <c r="F906" s="44" t="s">
        <v>1163</v>
      </c>
      <c r="G906" s="416" t="s">
        <v>185</v>
      </c>
      <c r="H906" s="416"/>
      <c r="I906" s="416">
        <v>600</v>
      </c>
      <c r="J906" s="119">
        <v>82.38</v>
      </c>
      <c r="K906" s="416"/>
      <c r="L906" s="419">
        <v>600</v>
      </c>
      <c r="M906" s="119">
        <v>82.38</v>
      </c>
      <c r="N906" s="6" t="s">
        <v>1900</v>
      </c>
      <c r="O906" s="417">
        <v>45701</v>
      </c>
      <c r="P906" s="33" t="str">
        <f>HYPERLINK("https://my.zakupivli.pro/remote/dispatcher/state_purchase_view/57447516", "UA-2025-02-13-010243-a")</f>
        <v>UA-2025-02-13-010243-a</v>
      </c>
      <c r="Q906" s="416"/>
      <c r="R906" s="419">
        <v>600</v>
      </c>
      <c r="S906" s="119">
        <v>82.38</v>
      </c>
      <c r="T906" s="418">
        <v>45729</v>
      </c>
      <c r="U906" s="416"/>
      <c r="V906" s="419" t="s">
        <v>59</v>
      </c>
    </row>
    <row r="907" spans="1:22" ht="140.4" x14ac:dyDescent="0.3">
      <c r="A907" s="416">
        <v>901</v>
      </c>
      <c r="B907" s="416" t="s">
        <v>21</v>
      </c>
      <c r="C907" s="44" t="s">
        <v>1894</v>
      </c>
      <c r="D907" s="419" t="s">
        <v>58</v>
      </c>
      <c r="E907" s="416" t="s">
        <v>75</v>
      </c>
      <c r="F907" s="44" t="s">
        <v>1899</v>
      </c>
      <c r="G907" s="416" t="s">
        <v>186</v>
      </c>
      <c r="H907" s="416"/>
      <c r="I907" s="416">
        <v>23</v>
      </c>
      <c r="J907" s="416">
        <v>1258.3333299999999</v>
      </c>
      <c r="K907" s="416"/>
      <c r="L907" s="419">
        <v>23</v>
      </c>
      <c r="M907" s="419">
        <v>1258.3333299999999</v>
      </c>
      <c r="N907" s="6" t="s">
        <v>1901</v>
      </c>
      <c r="O907" s="421">
        <v>45701</v>
      </c>
      <c r="P907" s="33" t="str">
        <f>HYPERLINK("https://my.zakupivli.pro/remote/dispatcher/state_purchase_view/57446387", "UA-2025-02-13-009809-a")</f>
        <v>UA-2025-02-13-009809-a</v>
      </c>
      <c r="Q907" s="416"/>
      <c r="R907" s="416">
        <v>23</v>
      </c>
      <c r="S907" s="416">
        <v>1133.4929</v>
      </c>
      <c r="T907" s="417">
        <v>45715</v>
      </c>
      <c r="U907" s="416"/>
      <c r="V907" s="416"/>
    </row>
    <row r="908" spans="1:22" ht="109.2" x14ac:dyDescent="0.3">
      <c r="A908" s="416">
        <v>902</v>
      </c>
      <c r="B908" s="416" t="s">
        <v>21</v>
      </c>
      <c r="C908" s="44" t="s">
        <v>1895</v>
      </c>
      <c r="D908" s="419" t="s">
        <v>58</v>
      </c>
      <c r="E908" s="416" t="s">
        <v>75</v>
      </c>
      <c r="F908" s="44" t="s">
        <v>1068</v>
      </c>
      <c r="G908" s="416" t="s">
        <v>185</v>
      </c>
      <c r="H908" s="416"/>
      <c r="I908" s="416">
        <v>762</v>
      </c>
      <c r="J908" s="416">
        <v>464.81247000000002</v>
      </c>
      <c r="K908" s="416"/>
      <c r="L908" s="419">
        <v>762</v>
      </c>
      <c r="M908" s="419">
        <v>464.81247000000002</v>
      </c>
      <c r="N908" s="6" t="s">
        <v>1902</v>
      </c>
      <c r="O908" s="421">
        <v>45701</v>
      </c>
      <c r="P908" s="33" t="str">
        <f>HYPERLINK("https://my.zakupivli.pro/remote/dispatcher/state_purchase_view/57445600", "UA-2025-02-13-009405-a")</f>
        <v>UA-2025-02-13-009405-a</v>
      </c>
      <c r="Q908" s="416"/>
      <c r="R908" s="416">
        <v>762</v>
      </c>
      <c r="S908" s="416">
        <v>459.81484999999998</v>
      </c>
      <c r="T908" s="417">
        <v>45716</v>
      </c>
      <c r="U908" s="416"/>
      <c r="V908" s="416"/>
    </row>
    <row r="909" spans="1:22" ht="156" x14ac:dyDescent="0.3">
      <c r="A909" s="416">
        <v>903</v>
      </c>
      <c r="B909" s="416" t="s">
        <v>40</v>
      </c>
      <c r="C909" s="44" t="s">
        <v>1896</v>
      </c>
      <c r="D909" s="416"/>
      <c r="E909" s="416" t="s">
        <v>20</v>
      </c>
      <c r="F909" s="44" t="s">
        <v>884</v>
      </c>
      <c r="G909" s="416" t="s">
        <v>184</v>
      </c>
      <c r="H909" s="416">
        <v>373.69754999999998</v>
      </c>
      <c r="I909" s="416">
        <v>1</v>
      </c>
      <c r="J909" s="419">
        <v>373.69754999999998</v>
      </c>
      <c r="K909" s="419">
        <v>373.69754999999998</v>
      </c>
      <c r="L909" s="419">
        <v>1</v>
      </c>
      <c r="M909" s="419">
        <v>373.69754999999998</v>
      </c>
      <c r="N909" s="6" t="s">
        <v>1903</v>
      </c>
      <c r="O909" s="421">
        <v>45701</v>
      </c>
      <c r="P909" s="33" t="str">
        <f>HYPERLINK("https://my.zakupivli.pro/remote/dispatcher/state_purchase_view/57443185", "UA-2025-02-13-008334-a")</f>
        <v>UA-2025-02-13-008334-a</v>
      </c>
      <c r="Q909" s="419">
        <v>373.69754999999998</v>
      </c>
      <c r="R909" s="419">
        <v>1</v>
      </c>
      <c r="S909" s="419">
        <v>373.69754999999998</v>
      </c>
      <c r="T909" s="421">
        <v>45701</v>
      </c>
      <c r="U909" s="416"/>
      <c r="V909" s="419" t="s">
        <v>59</v>
      </c>
    </row>
    <row r="910" spans="1:22" ht="124.8" x14ac:dyDescent="0.3">
      <c r="A910" s="416">
        <v>904</v>
      </c>
      <c r="B910" s="416" t="s">
        <v>40</v>
      </c>
      <c r="C910" s="44" t="s">
        <v>1897</v>
      </c>
      <c r="D910" s="416"/>
      <c r="E910" s="416" t="s">
        <v>20</v>
      </c>
      <c r="F910" s="44" t="s">
        <v>41</v>
      </c>
      <c r="G910" s="416" t="s">
        <v>184</v>
      </c>
      <c r="H910" s="416">
        <v>91.886300000000006</v>
      </c>
      <c r="I910" s="416">
        <v>1</v>
      </c>
      <c r="J910" s="419">
        <v>91.886300000000006</v>
      </c>
      <c r="K910" s="419">
        <v>91.886300000000006</v>
      </c>
      <c r="L910" s="419">
        <v>1</v>
      </c>
      <c r="M910" s="419">
        <v>91.886300000000006</v>
      </c>
      <c r="N910" s="6" t="s">
        <v>1904</v>
      </c>
      <c r="O910" s="421">
        <v>45701</v>
      </c>
      <c r="P910" s="33" t="str">
        <f>HYPERLINK("https://my.zakupivli.pro/remote/dispatcher/state_purchase_view/57441860", "UA-2025-02-13-007747-a")</f>
        <v>UA-2025-02-13-007747-a</v>
      </c>
      <c r="Q910" s="419">
        <v>91.886300000000006</v>
      </c>
      <c r="R910" s="419">
        <v>1</v>
      </c>
      <c r="S910" s="419">
        <v>91.886300000000006</v>
      </c>
      <c r="T910" s="421">
        <v>45701</v>
      </c>
      <c r="U910" s="416"/>
      <c r="V910" s="419" t="s">
        <v>59</v>
      </c>
    </row>
    <row r="911" spans="1:22" ht="109.2" x14ac:dyDescent="0.3">
      <c r="A911" s="416">
        <v>905</v>
      </c>
      <c r="B911" s="416" t="s">
        <v>40</v>
      </c>
      <c r="C911" s="44" t="s">
        <v>1898</v>
      </c>
      <c r="D911" s="416"/>
      <c r="E911" s="416" t="s">
        <v>20</v>
      </c>
      <c r="F911" s="44" t="s">
        <v>884</v>
      </c>
      <c r="G911" s="416" t="s">
        <v>184</v>
      </c>
      <c r="H911" s="416">
        <v>82.772499999999994</v>
      </c>
      <c r="I911" s="416">
        <v>1</v>
      </c>
      <c r="J911" s="419">
        <v>82.772499999999994</v>
      </c>
      <c r="K911" s="419">
        <v>82.772499999999994</v>
      </c>
      <c r="L911" s="419">
        <v>1</v>
      </c>
      <c r="M911" s="419">
        <v>82.772499999999994</v>
      </c>
      <c r="N911" s="6" t="s">
        <v>1905</v>
      </c>
      <c r="O911" s="421">
        <v>45701</v>
      </c>
      <c r="P911" s="33" t="str">
        <f>HYPERLINK("https://my.zakupivli.pro/remote/dispatcher/state_purchase_view/57435375", "UA-2025-02-13-004874-a")</f>
        <v>UA-2025-02-13-004874-a</v>
      </c>
      <c r="Q911" s="419">
        <v>82.772499999999994</v>
      </c>
      <c r="R911" s="419">
        <v>1</v>
      </c>
      <c r="S911" s="419">
        <v>82.772499999999994</v>
      </c>
      <c r="T911" s="421">
        <v>45701</v>
      </c>
      <c r="U911" s="416"/>
      <c r="V911" s="419" t="s">
        <v>59</v>
      </c>
    </row>
    <row r="912" spans="1:22" ht="62.4" x14ac:dyDescent="0.3">
      <c r="A912" s="419">
        <v>906</v>
      </c>
      <c r="B912" s="420" t="s">
        <v>40</v>
      </c>
      <c r="C912" s="44" t="s">
        <v>1906</v>
      </c>
      <c r="D912" s="419"/>
      <c r="E912" s="419" t="s">
        <v>75</v>
      </c>
      <c r="F912" s="44" t="s">
        <v>73</v>
      </c>
      <c r="G912" s="419" t="s">
        <v>184</v>
      </c>
      <c r="H912" s="419">
        <v>273.72771999999998</v>
      </c>
      <c r="I912" s="419">
        <v>1</v>
      </c>
      <c r="J912" s="420">
        <v>273.72771999999998</v>
      </c>
      <c r="K912" s="420">
        <v>273.72771999999998</v>
      </c>
      <c r="L912" s="420">
        <v>1</v>
      </c>
      <c r="M912" s="420">
        <v>273.72771999999998</v>
      </c>
      <c r="N912" s="6" t="s">
        <v>1907</v>
      </c>
      <c r="O912" s="421">
        <v>45701</v>
      </c>
      <c r="P912" s="122" t="str">
        <f>HYPERLINK("https://my.zakupivli.pro/remote/dispatcher/state_purchase_view/57453868", "UA-2025-02-13-013204-a")</f>
        <v>UA-2025-02-13-013204-a</v>
      </c>
      <c r="Q912" s="420">
        <v>273.72771999999998</v>
      </c>
      <c r="R912" s="420">
        <v>1</v>
      </c>
      <c r="S912" s="420">
        <v>273.72771999999998</v>
      </c>
      <c r="T912" s="421">
        <v>45687</v>
      </c>
      <c r="U912" s="419"/>
      <c r="V912" s="420" t="s">
        <v>59</v>
      </c>
    </row>
    <row r="913" spans="1:22" ht="109.2" x14ac:dyDescent="0.3">
      <c r="A913" s="419">
        <v>907</v>
      </c>
      <c r="B913" s="419" t="s">
        <v>21</v>
      </c>
      <c r="C913" s="44" t="s">
        <v>1908</v>
      </c>
      <c r="D913" s="419"/>
      <c r="E913" s="422" t="s">
        <v>75</v>
      </c>
      <c r="F913" s="44" t="s">
        <v>733</v>
      </c>
      <c r="G913" s="419" t="s">
        <v>186</v>
      </c>
      <c r="H913" s="419"/>
      <c r="I913" s="419">
        <v>41</v>
      </c>
      <c r="J913" s="419">
        <v>541.66665999999998</v>
      </c>
      <c r="K913" s="419"/>
      <c r="L913" s="422">
        <v>41</v>
      </c>
      <c r="M913" s="422">
        <v>541.66665999999998</v>
      </c>
      <c r="N913" s="6" t="s">
        <v>1912</v>
      </c>
      <c r="O913" s="418">
        <v>45702</v>
      </c>
      <c r="P913" s="33" t="str">
        <f>HYPERLINK("https://my.zakupivli.pro/remote/dispatcher/state_purchase_view/57483469", "UA-2025-02-14-010906-a")</f>
        <v>UA-2025-02-14-010906-a</v>
      </c>
      <c r="Q913" s="419"/>
      <c r="R913" s="419">
        <v>41</v>
      </c>
      <c r="S913" s="419">
        <v>323.62799999999999</v>
      </c>
      <c r="T913" s="418">
        <v>45733</v>
      </c>
      <c r="U913" s="419"/>
      <c r="V913" s="419"/>
    </row>
    <row r="914" spans="1:22" ht="62.4" x14ac:dyDescent="0.3">
      <c r="A914" s="419">
        <v>908</v>
      </c>
      <c r="B914" s="422" t="s">
        <v>40</v>
      </c>
      <c r="C914" s="459" t="s">
        <v>1909</v>
      </c>
      <c r="D914" s="460"/>
      <c r="E914" s="460" t="s">
        <v>75</v>
      </c>
      <c r="F914" s="459" t="s">
        <v>541</v>
      </c>
      <c r="G914" s="419" t="s">
        <v>184</v>
      </c>
      <c r="H914" s="419">
        <v>640.28858000000002</v>
      </c>
      <c r="I914" s="419">
        <v>1</v>
      </c>
      <c r="J914" s="422">
        <v>640.28858000000002</v>
      </c>
      <c r="K914" s="422">
        <v>640.28858000000002</v>
      </c>
      <c r="L914" s="422">
        <v>1</v>
      </c>
      <c r="M914" s="422">
        <v>640.28858000000002</v>
      </c>
      <c r="N914" s="6" t="s">
        <v>1913</v>
      </c>
      <c r="O914" s="423">
        <v>45702</v>
      </c>
      <c r="P914" s="33" t="str">
        <f>HYPERLINK("https://my.zakupivli.pro/remote/dispatcher/state_purchase_view/57480226", "UA-2025-02-14-009461-a")</f>
        <v>UA-2025-02-14-009461-a</v>
      </c>
      <c r="Q914" s="422">
        <v>640.28858000000002</v>
      </c>
      <c r="R914" s="422">
        <v>1</v>
      </c>
      <c r="S914" s="422">
        <v>640.28858000000002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541</v>
      </c>
      <c r="D915" s="419"/>
      <c r="E915" s="422" t="s">
        <v>75</v>
      </c>
      <c r="F915" s="44" t="s">
        <v>2079</v>
      </c>
      <c r="G915" s="419" t="s">
        <v>184</v>
      </c>
      <c r="H915" s="419">
        <v>603.43341999999996</v>
      </c>
      <c r="I915" s="419">
        <v>1</v>
      </c>
      <c r="J915" s="422">
        <v>603.43341999999996</v>
      </c>
      <c r="K915" s="422">
        <v>603.43341999999996</v>
      </c>
      <c r="L915" s="422">
        <v>1</v>
      </c>
      <c r="M915" s="422">
        <v>603.43341999999996</v>
      </c>
      <c r="N915" s="6" t="s">
        <v>1914</v>
      </c>
      <c r="O915" s="423">
        <v>45702</v>
      </c>
      <c r="P915" s="33" t="str">
        <f>HYPERLINK("https://my.zakupivli.pro/remote/dispatcher/state_purchase_view/57478572", "UA-2025-02-14-008779-a")</f>
        <v>UA-2025-02-14-008779-a</v>
      </c>
      <c r="Q915" s="422">
        <v>603.43341999999996</v>
      </c>
      <c r="R915" s="422">
        <v>1</v>
      </c>
      <c r="S915" s="422">
        <v>603.43341999999996</v>
      </c>
      <c r="T915" s="423">
        <v>45702</v>
      </c>
      <c r="U915" s="419"/>
      <c r="V915" s="422" t="s">
        <v>59</v>
      </c>
    </row>
    <row r="916" spans="1:22" ht="62.4" x14ac:dyDescent="0.3">
      <c r="A916" s="419">
        <v>910</v>
      </c>
      <c r="B916" s="422" t="s">
        <v>40</v>
      </c>
      <c r="C916" s="44" t="s">
        <v>884</v>
      </c>
      <c r="D916" s="419"/>
      <c r="E916" s="419" t="s">
        <v>20</v>
      </c>
      <c r="F916" s="44" t="s">
        <v>2108</v>
      </c>
      <c r="G916" s="419" t="s">
        <v>184</v>
      </c>
      <c r="H916" s="419">
        <v>77.498519999999999</v>
      </c>
      <c r="I916" s="419">
        <v>1</v>
      </c>
      <c r="J916" s="422">
        <v>77.498519999999999</v>
      </c>
      <c r="K916" s="422">
        <v>77.498519999999999</v>
      </c>
      <c r="L916" s="422">
        <v>1</v>
      </c>
      <c r="M916" s="422">
        <v>77.498519999999999</v>
      </c>
      <c r="N916" s="6" t="s">
        <v>1915</v>
      </c>
      <c r="O916" s="423">
        <v>45702</v>
      </c>
      <c r="P916" s="33" t="str">
        <f>HYPERLINK("https://my.zakupivli.pro/remote/dispatcher/state_purchase_view/57476914", "UA-2025-02-14-008026-a")</f>
        <v>UA-2025-02-14-008026-a</v>
      </c>
      <c r="Q916" s="422">
        <v>77.498519999999999</v>
      </c>
      <c r="R916" s="422">
        <v>1</v>
      </c>
      <c r="S916" s="422">
        <v>77.498519999999999</v>
      </c>
      <c r="T916" s="423">
        <v>45702</v>
      </c>
      <c r="U916" s="419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4" t="s">
        <v>2107</v>
      </c>
      <c r="D917" s="422"/>
      <c r="E917" s="422" t="s">
        <v>75</v>
      </c>
      <c r="F917" s="44" t="s">
        <v>1910</v>
      </c>
      <c r="G917" s="422" t="s">
        <v>1158</v>
      </c>
      <c r="H917" s="422"/>
      <c r="I917" s="422">
        <v>143</v>
      </c>
      <c r="J917" s="422">
        <v>48.762999999999998</v>
      </c>
      <c r="K917" s="422"/>
      <c r="L917" s="422">
        <v>143</v>
      </c>
      <c r="M917" s="422">
        <v>48.762999999999998</v>
      </c>
      <c r="N917" s="6" t="s">
        <v>1916</v>
      </c>
      <c r="O917" s="423">
        <v>45702</v>
      </c>
      <c r="P917" s="33" t="str">
        <f>HYPERLINK("https://my.zakupivli.pro/remote/dispatcher/state_purchase_view/57476203", "UA-2025-02-14-007675-a")</f>
        <v>UA-2025-02-14-007675-a</v>
      </c>
      <c r="Q917" s="422"/>
      <c r="R917" s="422">
        <v>143</v>
      </c>
      <c r="S917" s="422">
        <v>48.762999999999998</v>
      </c>
      <c r="T917" s="423">
        <v>45702</v>
      </c>
      <c r="U917" s="422"/>
      <c r="V917" s="422" t="s">
        <v>59</v>
      </c>
    </row>
    <row r="918" spans="1:22" ht="62.4" x14ac:dyDescent="0.3">
      <c r="A918" s="422">
        <v>912</v>
      </c>
      <c r="B918" s="422" t="s">
        <v>21</v>
      </c>
      <c r="C918" s="456" t="s">
        <v>178</v>
      </c>
      <c r="D918" s="450"/>
      <c r="E918" s="450" t="s">
        <v>75</v>
      </c>
      <c r="F918" s="456" t="s">
        <v>2106</v>
      </c>
      <c r="G918" s="422" t="s">
        <v>185</v>
      </c>
      <c r="H918" s="422"/>
      <c r="I918" s="422">
        <v>10</v>
      </c>
      <c r="J918" s="119">
        <v>330</v>
      </c>
      <c r="K918" s="422"/>
      <c r="L918" s="422">
        <v>10</v>
      </c>
      <c r="M918" s="119">
        <v>330</v>
      </c>
      <c r="N918" s="6" t="s">
        <v>1917</v>
      </c>
      <c r="O918" s="423">
        <v>45702</v>
      </c>
      <c r="P918" s="33" t="str">
        <f>HYPERLINK("https://my.zakupivli.pro/remote/dispatcher/state_purchase_view/57475723", "UA-2025-02-14-007472-a")</f>
        <v>UA-2025-02-14-007472-a</v>
      </c>
      <c r="Q918" s="422"/>
      <c r="R918" s="422">
        <v>10</v>
      </c>
      <c r="S918" s="119">
        <v>310.3</v>
      </c>
      <c r="T918" s="423">
        <v>45726</v>
      </c>
      <c r="U918" s="422"/>
      <c r="V918" s="422"/>
    </row>
    <row r="919" spans="1:22" ht="62.4" x14ac:dyDescent="0.3">
      <c r="A919" s="422">
        <v>913</v>
      </c>
      <c r="B919" s="422" t="s">
        <v>21</v>
      </c>
      <c r="C919" s="44" t="s">
        <v>2086</v>
      </c>
      <c r="D919" s="422"/>
      <c r="E919" s="422" t="s">
        <v>75</v>
      </c>
      <c r="F919" s="44" t="s">
        <v>1911</v>
      </c>
      <c r="G919" s="422" t="s">
        <v>185</v>
      </c>
      <c r="H919" s="422"/>
      <c r="I919" s="422">
        <v>2</v>
      </c>
      <c r="J919" s="119">
        <v>52.1</v>
      </c>
      <c r="K919" s="422"/>
      <c r="L919" s="422">
        <v>2</v>
      </c>
      <c r="M919" s="119">
        <v>52.1</v>
      </c>
      <c r="N919" s="6" t="s">
        <v>1918</v>
      </c>
      <c r="O919" s="423">
        <v>45702</v>
      </c>
      <c r="P919" s="33" t="str">
        <f>HYPERLINK("https://my.zakupivli.pro/remote/dispatcher/state_purchase_view/57469944", "UA-2025-02-14-004784-a")</f>
        <v>UA-2025-02-14-004784-a</v>
      </c>
      <c r="Q919" s="422"/>
      <c r="R919" s="422">
        <v>2</v>
      </c>
      <c r="S919" s="119">
        <v>52.1</v>
      </c>
      <c r="T919" s="423">
        <v>45702</v>
      </c>
      <c r="U919" s="422"/>
      <c r="V919" s="422" t="s">
        <v>59</v>
      </c>
    </row>
    <row r="920" spans="1:22" ht="62.4" x14ac:dyDescent="0.3">
      <c r="A920" s="424">
        <v>914</v>
      </c>
      <c r="B920" s="424" t="s">
        <v>40</v>
      </c>
      <c r="C920" s="44" t="s">
        <v>2039</v>
      </c>
      <c r="D920" s="424"/>
      <c r="E920" s="424" t="s">
        <v>20</v>
      </c>
      <c r="F920" s="44" t="s">
        <v>1919</v>
      </c>
      <c r="G920" s="424" t="s">
        <v>184</v>
      </c>
      <c r="H920" s="424">
        <v>110.63678</v>
      </c>
      <c r="I920" s="424">
        <v>1</v>
      </c>
      <c r="J920" s="424">
        <v>110.63678</v>
      </c>
      <c r="K920" s="424">
        <v>110.63678</v>
      </c>
      <c r="L920" s="424">
        <v>1</v>
      </c>
      <c r="M920" s="424">
        <v>110.63678</v>
      </c>
      <c r="N920" s="6" t="s">
        <v>1921</v>
      </c>
      <c r="O920" s="425">
        <v>45706</v>
      </c>
      <c r="P920" s="33" t="str">
        <f>HYPERLINK("https://my.zakupivli.pro/remote/dispatcher/state_purchase_view/57524444", "UA-2025-02-18-000134-a")</f>
        <v>UA-2025-02-18-000134-a</v>
      </c>
      <c r="Q920" s="424">
        <v>110.63678</v>
      </c>
      <c r="R920" s="424">
        <v>1</v>
      </c>
      <c r="S920" s="424">
        <v>110.63678</v>
      </c>
      <c r="T920" s="425">
        <v>45705</v>
      </c>
      <c r="U920" s="424"/>
      <c r="V920" s="424" t="s">
        <v>59</v>
      </c>
    </row>
    <row r="921" spans="1:22" ht="62.4" x14ac:dyDescent="0.3">
      <c r="A921" s="424">
        <v>915</v>
      </c>
      <c r="B921" s="424" t="s">
        <v>40</v>
      </c>
      <c r="C921" s="456" t="s">
        <v>2056</v>
      </c>
      <c r="D921" s="450"/>
      <c r="E921" s="450" t="s">
        <v>20</v>
      </c>
      <c r="F921" s="456" t="s">
        <v>1920</v>
      </c>
      <c r="G921" s="424" t="s">
        <v>184</v>
      </c>
      <c r="H921" s="424">
        <v>160.78029000000001</v>
      </c>
      <c r="I921" s="424">
        <v>1</v>
      </c>
      <c r="J921" s="424">
        <v>160.78029000000001</v>
      </c>
      <c r="K921" s="424">
        <v>160.78029000000001</v>
      </c>
      <c r="L921" s="424">
        <v>1</v>
      </c>
      <c r="M921" s="424">
        <v>160.78029000000001</v>
      </c>
      <c r="N921" s="6" t="s">
        <v>1922</v>
      </c>
      <c r="O921" s="425">
        <v>45706</v>
      </c>
      <c r="P921" s="33" t="str">
        <f>HYPERLINK("https://my.zakupivli.pro/remote/dispatcher/state_purchase_view/57524423", "UA-2025-02-18-000121-a")</f>
        <v>UA-2025-02-18-000121-a</v>
      </c>
      <c r="Q921" s="424">
        <v>160.78029000000001</v>
      </c>
      <c r="R921" s="424">
        <v>1</v>
      </c>
      <c r="S921" s="424">
        <v>160.78029000000001</v>
      </c>
      <c r="T921" s="425">
        <v>45705</v>
      </c>
      <c r="U921" s="424"/>
      <c r="V921" s="424" t="s">
        <v>59</v>
      </c>
    </row>
    <row r="922" spans="1:22" ht="62.4" x14ac:dyDescent="0.3">
      <c r="A922" s="426">
        <v>916</v>
      </c>
      <c r="B922" s="426" t="s">
        <v>40</v>
      </c>
      <c r="C922" s="44" t="s">
        <v>73</v>
      </c>
      <c r="D922" s="426"/>
      <c r="E922" s="426" t="s">
        <v>75</v>
      </c>
      <c r="F922" s="44" t="s">
        <v>2088</v>
      </c>
      <c r="G922" s="426" t="s">
        <v>184</v>
      </c>
      <c r="H922" s="426">
        <v>194.39855</v>
      </c>
      <c r="I922" s="426">
        <v>1</v>
      </c>
      <c r="J922" s="426">
        <v>194.39855</v>
      </c>
      <c r="K922" s="426">
        <v>194.39855</v>
      </c>
      <c r="L922" s="426">
        <v>1</v>
      </c>
      <c r="M922" s="426">
        <v>194.39855</v>
      </c>
      <c r="N922" s="6" t="s">
        <v>1929</v>
      </c>
      <c r="O922" s="427">
        <v>45708</v>
      </c>
      <c r="P922" s="33" t="str">
        <f>HYPERLINK("https://my.zakupivli.pro/remote/dispatcher/state_purchase_view/57612514", "UA-2025-02-20-010663-a")</f>
        <v>UA-2025-02-20-010663-a</v>
      </c>
      <c r="Q922" s="426">
        <v>194.39855</v>
      </c>
      <c r="R922" s="426">
        <v>1</v>
      </c>
      <c r="S922" s="426">
        <v>194.39855</v>
      </c>
      <c r="T922" s="427">
        <v>45708</v>
      </c>
      <c r="U922" s="426"/>
      <c r="V922" s="426" t="s">
        <v>59</v>
      </c>
    </row>
    <row r="923" spans="1:22" ht="46.8" x14ac:dyDescent="0.3">
      <c r="A923" s="426">
        <v>917</v>
      </c>
      <c r="B923" s="426" t="s">
        <v>21</v>
      </c>
      <c r="C923" s="44" t="s">
        <v>2087</v>
      </c>
      <c r="D923" s="426"/>
      <c r="E923" s="426" t="s">
        <v>88</v>
      </c>
      <c r="F923" s="44" t="s">
        <v>1924</v>
      </c>
      <c r="G923" s="426" t="s">
        <v>185</v>
      </c>
      <c r="H923" s="426"/>
      <c r="I923" s="426">
        <v>147</v>
      </c>
      <c r="J923" s="426">
        <v>135.73500000000001</v>
      </c>
      <c r="K923" s="426"/>
      <c r="L923" s="426">
        <v>147</v>
      </c>
      <c r="M923" s="426">
        <v>135.73500000000001</v>
      </c>
      <c r="N923" s="6" t="s">
        <v>1930</v>
      </c>
      <c r="O923" s="427">
        <v>45708</v>
      </c>
      <c r="P923" s="33" t="str">
        <f>HYPERLINK("https://my.zakupivli.pro/remote/dispatcher/state_purchase_view/57606569", "UA-2025-02-20-008191-a")</f>
        <v>UA-2025-02-20-008191-a</v>
      </c>
      <c r="Q923" s="426"/>
      <c r="R923" s="426">
        <v>147</v>
      </c>
      <c r="S923" s="426">
        <v>124.26</v>
      </c>
      <c r="T923" s="427">
        <v>45733</v>
      </c>
      <c r="U923" s="426"/>
      <c r="V923" s="426"/>
    </row>
    <row r="924" spans="1:22" ht="62.4" x14ac:dyDescent="0.3">
      <c r="A924" s="426">
        <v>918</v>
      </c>
      <c r="B924" s="426" t="s">
        <v>21</v>
      </c>
      <c r="C924" s="44" t="s">
        <v>2086</v>
      </c>
      <c r="D924" s="426"/>
      <c r="E924" s="426" t="s">
        <v>75</v>
      </c>
      <c r="F924" s="44" t="s">
        <v>1925</v>
      </c>
      <c r="G924" s="426" t="s">
        <v>185</v>
      </c>
      <c r="H924" s="426"/>
      <c r="I924" s="426">
        <v>12</v>
      </c>
      <c r="J924" s="426">
        <v>66.396000000000001</v>
      </c>
      <c r="K924" s="426"/>
      <c r="L924" s="426">
        <v>12</v>
      </c>
      <c r="M924" s="426">
        <v>66.396000000000001</v>
      </c>
      <c r="N924" s="6" t="s">
        <v>1931</v>
      </c>
      <c r="O924" s="427">
        <v>45708</v>
      </c>
      <c r="P924" s="33" t="str">
        <f>HYPERLINK("https://my.zakupivli.pro/remote/dispatcher/state_purchase_view/57603945", "UA-2025-02-20-007017-a")</f>
        <v>UA-2025-02-20-007017-a</v>
      </c>
      <c r="Q924" s="426"/>
      <c r="R924" s="447">
        <v>12</v>
      </c>
      <c r="S924" s="447">
        <v>66.396000000000001</v>
      </c>
      <c r="T924" s="446">
        <v>45708</v>
      </c>
      <c r="U924" s="426"/>
      <c r="V924" s="447" t="s">
        <v>59</v>
      </c>
    </row>
    <row r="925" spans="1:22" ht="46.8" x14ac:dyDescent="0.3">
      <c r="A925" s="426">
        <v>919</v>
      </c>
      <c r="B925" s="426" t="s">
        <v>21</v>
      </c>
      <c r="C925" s="44" t="s">
        <v>2085</v>
      </c>
      <c r="D925" s="426"/>
      <c r="E925" s="426" t="s">
        <v>88</v>
      </c>
      <c r="F925" s="44" t="s">
        <v>1926</v>
      </c>
      <c r="G925" s="426" t="s">
        <v>186</v>
      </c>
      <c r="H925" s="426"/>
      <c r="I925" s="426">
        <v>6</v>
      </c>
      <c r="J925" s="426">
        <v>4237.9769999999999</v>
      </c>
      <c r="K925" s="426"/>
      <c r="L925" s="426">
        <v>6</v>
      </c>
      <c r="M925" s="426">
        <v>4237.9769999999999</v>
      </c>
      <c r="N925" s="6" t="s">
        <v>1932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6</v>
      </c>
      <c r="S925" s="426">
        <v>4237.9279999999999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2085</v>
      </c>
      <c r="D926" s="426"/>
      <c r="E926" s="426" t="s">
        <v>88</v>
      </c>
      <c r="F926" s="44" t="s">
        <v>1927</v>
      </c>
      <c r="G926" s="426" t="s">
        <v>186</v>
      </c>
      <c r="H926" s="426"/>
      <c r="I926" s="426">
        <v>2</v>
      </c>
      <c r="J926" s="119">
        <v>2549.4</v>
      </c>
      <c r="K926" s="426"/>
      <c r="L926" s="426">
        <v>2</v>
      </c>
      <c r="M926" s="119">
        <v>2549.4</v>
      </c>
      <c r="N926" s="6" t="s">
        <v>1933</v>
      </c>
      <c r="O926" s="427">
        <v>45708</v>
      </c>
      <c r="P926" s="33" t="str">
        <f>HYPERLINK("https://my.zakupivli.pro/remote/dispatcher/state_purchase_view/57593579", "UA-2025-02-20-002410-a")</f>
        <v>UA-2025-02-20-002410-a</v>
      </c>
      <c r="Q926" s="426"/>
      <c r="R926" s="426">
        <v>2</v>
      </c>
      <c r="S926" s="119">
        <v>2549.4</v>
      </c>
      <c r="T926" s="427">
        <v>45726</v>
      </c>
      <c r="U926" s="426"/>
      <c r="V926" s="426"/>
    </row>
    <row r="927" spans="1:22" ht="46.8" x14ac:dyDescent="0.3">
      <c r="A927" s="426">
        <v>921</v>
      </c>
      <c r="B927" s="426" t="s">
        <v>21</v>
      </c>
      <c r="C927" s="44" t="s">
        <v>1928</v>
      </c>
      <c r="D927" s="426"/>
      <c r="E927" s="426" t="s">
        <v>75</v>
      </c>
      <c r="F927" s="44" t="s">
        <v>2084</v>
      </c>
      <c r="G927" s="426" t="s">
        <v>186</v>
      </c>
      <c r="H927" s="426"/>
      <c r="I927" s="426">
        <v>6</v>
      </c>
      <c r="J927" s="426">
        <v>258.69400000000002</v>
      </c>
      <c r="K927" s="426"/>
      <c r="L927" s="426">
        <v>6</v>
      </c>
      <c r="M927" s="426">
        <v>258.69400000000002</v>
      </c>
      <c r="N927" s="6" t="s">
        <v>1934</v>
      </c>
      <c r="O927" s="427">
        <v>45708</v>
      </c>
      <c r="P927" s="33" t="str">
        <f>HYPERLINK("https://my.zakupivli.pro/remote/dispatcher/state_purchase_view/57590825", "UA-2025-02-20-001195-a")</f>
        <v>UA-2025-02-20-001195-a</v>
      </c>
      <c r="Q927" s="426"/>
      <c r="R927" s="426">
        <v>6</v>
      </c>
      <c r="S927" s="426">
        <v>258.69400000000002</v>
      </c>
      <c r="T927" s="427">
        <v>45727</v>
      </c>
      <c r="U927" s="426"/>
      <c r="V927" s="426"/>
    </row>
    <row r="928" spans="1:22" ht="62.4" x14ac:dyDescent="0.3">
      <c r="A928" s="426">
        <v>922</v>
      </c>
      <c r="B928" s="426" t="s">
        <v>40</v>
      </c>
      <c r="C928" s="44" t="s">
        <v>73</v>
      </c>
      <c r="D928" s="426"/>
      <c r="E928" s="426" t="s">
        <v>75</v>
      </c>
      <c r="F928" s="225" t="s">
        <v>1935</v>
      </c>
      <c r="G928" s="426" t="s">
        <v>184</v>
      </c>
      <c r="H928" s="426">
        <v>664.80475000000001</v>
      </c>
      <c r="I928" s="426">
        <v>1</v>
      </c>
      <c r="J928" s="426">
        <v>664.80475000000001</v>
      </c>
      <c r="K928" s="426">
        <v>664.80475000000001</v>
      </c>
      <c r="L928" s="426">
        <v>1</v>
      </c>
      <c r="M928" s="426">
        <v>664.80475000000001</v>
      </c>
      <c r="N928" s="6" t="s">
        <v>1938</v>
      </c>
      <c r="O928" s="427">
        <v>45708</v>
      </c>
      <c r="P928" s="33" t="str">
        <f>HYPERLINK("https://my.zakupivli.pro/remote/dispatcher/state_purchase_view/57640739", "UA-2025-02-21-009763-a")</f>
        <v>UA-2025-02-21-009763-a</v>
      </c>
      <c r="Q928" s="426">
        <v>664.80475000000001</v>
      </c>
      <c r="R928" s="426">
        <v>1</v>
      </c>
      <c r="S928" s="426">
        <v>664.80475000000001</v>
      </c>
      <c r="T928" s="446">
        <v>45708</v>
      </c>
      <c r="U928" s="426"/>
      <c r="V928" s="426" t="s">
        <v>59</v>
      </c>
    </row>
    <row r="929" spans="1:22" ht="46.8" x14ac:dyDescent="0.3">
      <c r="A929" s="426">
        <v>923</v>
      </c>
      <c r="B929" s="426" t="s">
        <v>21</v>
      </c>
      <c r="C929" s="44" t="s">
        <v>2083</v>
      </c>
      <c r="D929" s="426"/>
      <c r="E929" s="426" t="s">
        <v>75</v>
      </c>
      <c r="F929" s="44" t="s">
        <v>1936</v>
      </c>
      <c r="G929" s="426" t="s">
        <v>185</v>
      </c>
      <c r="H929" s="426"/>
      <c r="I929" s="426">
        <v>145</v>
      </c>
      <c r="J929" s="426">
        <v>792.36266000000001</v>
      </c>
      <c r="K929" s="426"/>
      <c r="L929" s="426">
        <v>145</v>
      </c>
      <c r="M929" s="426">
        <v>792.36266000000001</v>
      </c>
      <c r="N929" s="6" t="s">
        <v>1939</v>
      </c>
      <c r="O929" s="427">
        <v>45709</v>
      </c>
      <c r="P929" s="33" t="str">
        <f>HYPERLINK("https://my.zakupivli.pro/remote/dispatcher/state_purchase_view/57638292", "UA-2025-02-21-008660-a")</f>
        <v>UA-2025-02-21-008660-a</v>
      </c>
      <c r="Q929" s="426"/>
      <c r="R929" s="426">
        <v>145</v>
      </c>
      <c r="S929" s="426">
        <v>606.63800000000003</v>
      </c>
      <c r="T929" s="427">
        <v>45733</v>
      </c>
      <c r="U929" s="426"/>
      <c r="V929" s="426"/>
    </row>
    <row r="930" spans="1:22" ht="62.4" x14ac:dyDescent="0.3">
      <c r="A930" s="426">
        <v>924</v>
      </c>
      <c r="B930" s="426" t="s">
        <v>40</v>
      </c>
      <c r="C930" s="44" t="s">
        <v>73</v>
      </c>
      <c r="D930" s="426"/>
      <c r="E930" s="426" t="s">
        <v>75</v>
      </c>
      <c r="F930" s="44" t="s">
        <v>2082</v>
      </c>
      <c r="G930" s="426" t="s">
        <v>184</v>
      </c>
      <c r="H930" s="119">
        <v>450</v>
      </c>
      <c r="I930" s="426">
        <v>1</v>
      </c>
      <c r="J930" s="119">
        <v>450</v>
      </c>
      <c r="K930" s="119">
        <v>450</v>
      </c>
      <c r="L930" s="426">
        <v>1</v>
      </c>
      <c r="M930" s="119">
        <v>450</v>
      </c>
      <c r="N930" s="6" t="s">
        <v>1940</v>
      </c>
      <c r="O930" s="427">
        <v>45708</v>
      </c>
      <c r="P930" s="33" t="str">
        <f>HYPERLINK("https://my.zakupivli.pro/remote/dispatcher/state_purchase_view/57623304", "UA-2025-02-21-001879-a")</f>
        <v>UA-2025-02-21-001879-a</v>
      </c>
      <c r="Q930" s="119">
        <v>450</v>
      </c>
      <c r="R930" s="426">
        <v>1</v>
      </c>
      <c r="S930" s="119">
        <v>450</v>
      </c>
      <c r="T930" s="427">
        <v>45708</v>
      </c>
      <c r="U930" s="426"/>
      <c r="V930" s="426" t="s">
        <v>59</v>
      </c>
    </row>
    <row r="931" spans="1:22" ht="62.4" x14ac:dyDescent="0.3">
      <c r="A931" s="426">
        <v>925</v>
      </c>
      <c r="B931" s="426" t="s">
        <v>21</v>
      </c>
      <c r="C931" s="44" t="s">
        <v>2076</v>
      </c>
      <c r="D931" s="426"/>
      <c r="E931" s="426" t="s">
        <v>75</v>
      </c>
      <c r="F931" s="225" t="s">
        <v>1937</v>
      </c>
      <c r="G931" s="426" t="s">
        <v>186</v>
      </c>
      <c r="H931" s="426"/>
      <c r="I931" s="426">
        <v>32</v>
      </c>
      <c r="J931" s="426">
        <v>66.435199999999995</v>
      </c>
      <c r="K931" s="426"/>
      <c r="L931" s="426">
        <v>32</v>
      </c>
      <c r="M931" s="426">
        <v>66.435199999999995</v>
      </c>
      <c r="N931" s="6" t="s">
        <v>1941</v>
      </c>
      <c r="O931" s="427">
        <v>45708</v>
      </c>
      <c r="P931" s="33" t="str">
        <f>HYPERLINK("https://my.zakupivli.pro/remote/dispatcher/state_purchase_view/57623075", "UA-2025-02-21-001736-a")</f>
        <v>UA-2025-02-21-001736-a</v>
      </c>
      <c r="Q931" s="426"/>
      <c r="R931" s="426">
        <v>32</v>
      </c>
      <c r="S931" s="426">
        <v>66.435199999999995</v>
      </c>
      <c r="T931" s="427">
        <v>45708</v>
      </c>
      <c r="U931" s="426"/>
      <c r="V931" s="426" t="s">
        <v>59</v>
      </c>
    </row>
    <row r="932" spans="1:22" ht="93.6" x14ac:dyDescent="0.3">
      <c r="A932" s="426">
        <v>926</v>
      </c>
      <c r="B932" s="426" t="s">
        <v>21</v>
      </c>
      <c r="C932" s="44" t="s">
        <v>183</v>
      </c>
      <c r="D932" s="426"/>
      <c r="E932" s="426" t="s">
        <v>88</v>
      </c>
      <c r="F932" s="44" t="s">
        <v>2081</v>
      </c>
      <c r="G932" s="426" t="s">
        <v>186</v>
      </c>
      <c r="H932" s="426"/>
      <c r="I932" s="426">
        <v>3</v>
      </c>
      <c r="J932" s="119">
        <v>2351</v>
      </c>
      <c r="K932" s="426"/>
      <c r="L932" s="426">
        <v>3</v>
      </c>
      <c r="M932" s="119">
        <v>2351</v>
      </c>
      <c r="N932" s="6" t="s">
        <v>1943</v>
      </c>
      <c r="O932" s="427">
        <v>45713</v>
      </c>
      <c r="P932" s="33" t="str">
        <f>HYPERLINK("https://my.zakupivli.pro/remote/dispatcher/state_purchase_view/57711359", "UA-2025-02-25-013333-a")</f>
        <v>UA-2025-02-25-013333-a</v>
      </c>
      <c r="Q932" s="426"/>
      <c r="R932" s="426">
        <v>3</v>
      </c>
      <c r="S932" s="119">
        <v>2351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21</v>
      </c>
      <c r="C933" s="44" t="s">
        <v>2080</v>
      </c>
      <c r="D933" s="426"/>
      <c r="E933" s="426" t="s">
        <v>75</v>
      </c>
      <c r="F933" s="44" t="s">
        <v>1942</v>
      </c>
      <c r="G933" s="426" t="s">
        <v>185</v>
      </c>
      <c r="H933" s="119">
        <v>75</v>
      </c>
      <c r="I933" s="426">
        <v>1</v>
      </c>
      <c r="J933" s="119">
        <v>75</v>
      </c>
      <c r="K933" s="119">
        <v>75</v>
      </c>
      <c r="L933" s="426">
        <v>1</v>
      </c>
      <c r="M933" s="119">
        <v>75</v>
      </c>
      <c r="N933" s="6" t="s">
        <v>1944</v>
      </c>
      <c r="O933" s="427">
        <v>45713</v>
      </c>
      <c r="P933" s="33" t="str">
        <f>HYPERLINK("https://my.zakupivli.pro/remote/dispatcher/state_purchase_view/57700470", "UA-2025-02-25-008377-a")</f>
        <v>UA-2025-02-25-008377-a</v>
      </c>
      <c r="Q933" s="119">
        <v>75</v>
      </c>
      <c r="R933" s="426">
        <v>1</v>
      </c>
      <c r="S933" s="119">
        <v>75</v>
      </c>
      <c r="T933" s="427">
        <v>45713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1909</v>
      </c>
      <c r="G934" s="426" t="s">
        <v>184</v>
      </c>
      <c r="H934" s="426">
        <v>709.93458999999996</v>
      </c>
      <c r="I934" s="426">
        <v>1</v>
      </c>
      <c r="J934" s="426">
        <v>709.93458999999996</v>
      </c>
      <c r="K934" s="426">
        <v>709.93458999999996</v>
      </c>
      <c r="L934" s="426">
        <v>1</v>
      </c>
      <c r="M934" s="426">
        <v>709.93458999999996</v>
      </c>
      <c r="N934" s="6" t="s">
        <v>1945</v>
      </c>
      <c r="O934" s="427">
        <v>45714</v>
      </c>
      <c r="P934" s="33" t="str">
        <f>HYPERLINK("https://my.zakupivli.pro/remote/dispatcher/state_purchase_view/57741352", "UA-2025-02-26-012076-a")</f>
        <v>UA-2025-02-26-012076-a</v>
      </c>
      <c r="Q934" s="426">
        <v>709.93458999999996</v>
      </c>
      <c r="R934" s="426">
        <v>1</v>
      </c>
      <c r="S934" s="426">
        <v>709.93458999999996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2079</v>
      </c>
      <c r="G935" s="426" t="s">
        <v>184</v>
      </c>
      <c r="H935" s="426">
        <v>744.37929999999994</v>
      </c>
      <c r="I935" s="426">
        <v>1</v>
      </c>
      <c r="J935" s="426">
        <v>744.37929999999994</v>
      </c>
      <c r="K935" s="426">
        <v>744.37929999999994</v>
      </c>
      <c r="L935" s="426">
        <v>1</v>
      </c>
      <c r="M935" s="426">
        <v>744.37929999999994</v>
      </c>
      <c r="N935" s="6" t="s">
        <v>1946</v>
      </c>
      <c r="O935" s="427">
        <v>45714</v>
      </c>
      <c r="P935" s="33" t="str">
        <f>HYPERLINK("https://my.zakupivli.pro/remote/dispatcher/state_purchase_view/57739836", "UA-2025-02-26-011456-a")</f>
        <v>UA-2025-02-26-011456-a</v>
      </c>
      <c r="Q935" s="426">
        <v>744.37929999999994</v>
      </c>
      <c r="R935" s="426">
        <v>1</v>
      </c>
      <c r="S935" s="426">
        <v>744.37929999999994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541</v>
      </c>
      <c r="D936" s="426"/>
      <c r="E936" s="426" t="s">
        <v>75</v>
      </c>
      <c r="F936" s="44" t="s">
        <v>2079</v>
      </c>
      <c r="G936" s="426" t="s">
        <v>184</v>
      </c>
      <c r="H936" s="426">
        <v>687.91728999999998</v>
      </c>
      <c r="I936" s="426">
        <v>1</v>
      </c>
      <c r="J936" s="426">
        <v>687.91728999999998</v>
      </c>
      <c r="K936" s="426">
        <v>687.91728999999998</v>
      </c>
      <c r="L936" s="426">
        <v>1</v>
      </c>
      <c r="M936" s="426">
        <v>687.91728999999998</v>
      </c>
      <c r="N936" s="6" t="s">
        <v>1947</v>
      </c>
      <c r="O936" s="427">
        <v>45714</v>
      </c>
      <c r="P936" s="33" t="str">
        <f>HYPERLINK("https://my.zakupivli.pro/remote/dispatcher/state_purchase_view/57738530", "UA-2025-02-26-010814-a")</f>
        <v>UA-2025-02-26-010814-a</v>
      </c>
      <c r="Q936" s="426">
        <v>687.91728999999998</v>
      </c>
      <c r="R936" s="426">
        <v>1</v>
      </c>
      <c r="S936" s="426">
        <v>687.91728999999998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1935</v>
      </c>
      <c r="G937" s="426" t="s">
        <v>184</v>
      </c>
      <c r="H937" s="426">
        <v>830.32794999999999</v>
      </c>
      <c r="I937" s="426">
        <v>1</v>
      </c>
      <c r="J937" s="426">
        <v>830.32794999999999</v>
      </c>
      <c r="K937" s="426">
        <v>830.32794999999999</v>
      </c>
      <c r="L937" s="426">
        <v>1</v>
      </c>
      <c r="M937" s="426">
        <v>830.32794999999999</v>
      </c>
      <c r="N937" s="6" t="s">
        <v>1948</v>
      </c>
      <c r="O937" s="427">
        <v>45714</v>
      </c>
      <c r="P937" s="33" t="str">
        <f>HYPERLINK("https://my.zakupivli.pro/remote/dispatcher/state_purchase_view/57734768", "UA-2025-02-26-009008-a")</f>
        <v>UA-2025-02-26-009008-a</v>
      </c>
      <c r="Q937" s="426">
        <v>830.32794999999999</v>
      </c>
      <c r="R937" s="426">
        <v>1</v>
      </c>
      <c r="S937" s="426">
        <v>830.32794999999999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4" t="s">
        <v>73</v>
      </c>
      <c r="D938" s="426"/>
      <c r="E938" s="426" t="s">
        <v>75</v>
      </c>
      <c r="F938" s="44" t="s">
        <v>2077</v>
      </c>
      <c r="G938" s="426" t="s">
        <v>184</v>
      </c>
      <c r="H938" s="426">
        <v>691.48784999999998</v>
      </c>
      <c r="I938" s="426">
        <v>1</v>
      </c>
      <c r="J938" s="426">
        <v>691.48784999999998</v>
      </c>
      <c r="K938" s="426">
        <v>691.48784999999998</v>
      </c>
      <c r="L938" s="426">
        <v>1</v>
      </c>
      <c r="M938" s="426">
        <v>691.48784999999998</v>
      </c>
      <c r="N938" s="6" t="s">
        <v>1949</v>
      </c>
      <c r="O938" s="427">
        <v>45714</v>
      </c>
      <c r="P938" s="33" t="str">
        <f>HYPERLINK("https://my.zakupivli.pro/remote/dispatcher/state_purchase_view/57734245", "UA-2025-02-26-008765-a")</f>
        <v>UA-2025-02-26-008765-a</v>
      </c>
      <c r="Q938" s="426">
        <v>691.48784999999998</v>
      </c>
      <c r="R938" s="426">
        <v>1</v>
      </c>
      <c r="S938" s="426">
        <v>691.48784999999998</v>
      </c>
      <c r="T938" s="427">
        <v>45714</v>
      </c>
      <c r="U938" s="426"/>
      <c r="V938" s="426" t="s">
        <v>59</v>
      </c>
    </row>
    <row r="939" spans="1:22" ht="62.4" x14ac:dyDescent="0.3">
      <c r="A939" s="426">
        <v>933</v>
      </c>
      <c r="B939" s="426" t="s">
        <v>40</v>
      </c>
      <c r="C939" s="431" t="s">
        <v>884</v>
      </c>
      <c r="D939" s="426"/>
      <c r="E939" s="426" t="s">
        <v>20</v>
      </c>
      <c r="F939" s="44" t="s">
        <v>2078</v>
      </c>
      <c r="G939" s="426" t="s">
        <v>184</v>
      </c>
      <c r="H939" s="426">
        <v>120.94149</v>
      </c>
      <c r="I939" s="426">
        <v>1</v>
      </c>
      <c r="J939" s="426">
        <v>120.94149</v>
      </c>
      <c r="K939" s="426">
        <v>120.94149</v>
      </c>
      <c r="L939" s="426">
        <v>1</v>
      </c>
      <c r="M939" s="426">
        <v>120.94149</v>
      </c>
      <c r="N939" s="6" t="s">
        <v>1950</v>
      </c>
      <c r="O939" s="427">
        <v>45714</v>
      </c>
      <c r="P939" s="33" t="str">
        <f>HYPERLINK("https://my.zakupivli.pro/remote/dispatcher/state_purchase_view/57729054", "UA-2025-02-26-006375-a")</f>
        <v>UA-2025-02-26-006375-a</v>
      </c>
      <c r="Q939" s="426">
        <v>120.94149</v>
      </c>
      <c r="R939" s="426">
        <v>1</v>
      </c>
      <c r="S939" s="426">
        <v>120.94149</v>
      </c>
      <c r="T939" s="427">
        <v>45714</v>
      </c>
      <c r="U939" s="426"/>
      <c r="V939" s="426" t="s">
        <v>59</v>
      </c>
    </row>
    <row r="940" spans="1:22" ht="93.6" x14ac:dyDescent="0.3">
      <c r="A940" s="426">
        <v>934</v>
      </c>
      <c r="B940" s="426" t="s">
        <v>40</v>
      </c>
      <c r="C940" s="44" t="s">
        <v>2056</v>
      </c>
      <c r="D940" s="426"/>
      <c r="E940" s="426" t="s">
        <v>88</v>
      </c>
      <c r="F940" s="44" t="s">
        <v>1951</v>
      </c>
      <c r="G940" s="426" t="s">
        <v>184</v>
      </c>
      <c r="H940" s="426">
        <v>44569.936150000001</v>
      </c>
      <c r="I940" s="426">
        <v>1</v>
      </c>
      <c r="J940" s="426">
        <v>44569.936150000001</v>
      </c>
      <c r="K940" s="426">
        <v>44569.936150000001</v>
      </c>
      <c r="L940" s="426">
        <v>1</v>
      </c>
      <c r="M940" s="426">
        <v>44569.936150000001</v>
      </c>
      <c r="N940" s="6" t="s">
        <v>1953</v>
      </c>
      <c r="O940" s="427">
        <v>45718</v>
      </c>
      <c r="P940" s="432" t="str">
        <f>HYPERLINK("https://my.zakupivli.pro/remote/dispatcher/state_purchase_view/57767467", "UA-2025-02-27-009761-a")</f>
        <v>UA-2025-02-27-009761-a</v>
      </c>
      <c r="Q940" s="470">
        <v>44563.269160000003</v>
      </c>
      <c r="R940" s="470">
        <v>1</v>
      </c>
      <c r="S940" s="470">
        <v>44563.269160000003</v>
      </c>
      <c r="T940" s="427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2056</v>
      </c>
      <c r="D941" s="426"/>
      <c r="E941" s="426" t="s">
        <v>88</v>
      </c>
      <c r="F941" s="44" t="s">
        <v>1952</v>
      </c>
      <c r="G941" s="426" t="s">
        <v>184</v>
      </c>
      <c r="H941" s="426">
        <v>24737.839540000001</v>
      </c>
      <c r="I941" s="426">
        <v>1</v>
      </c>
      <c r="J941" s="426">
        <v>24737.839540000001</v>
      </c>
      <c r="K941" s="426">
        <v>24737.839540000001</v>
      </c>
      <c r="L941" s="426">
        <v>1</v>
      </c>
      <c r="M941" s="426">
        <v>24737.839540000001</v>
      </c>
      <c r="N941" s="6" t="s">
        <v>1954</v>
      </c>
      <c r="O941" s="427">
        <v>45718</v>
      </c>
      <c r="P941" s="33" t="str">
        <f>HYPERLINK("https://my.zakupivli.pro/remote/dispatcher/state_purchase_view/57746790", "UA-2025-02-27-000432-a")</f>
        <v>UA-2025-02-27-000432-a</v>
      </c>
      <c r="Q941" s="470">
        <v>24731.150079999999</v>
      </c>
      <c r="R941" s="470">
        <v>1</v>
      </c>
      <c r="S941" s="470">
        <v>24731.150079999999</v>
      </c>
      <c r="T941" s="471">
        <v>45763</v>
      </c>
      <c r="U941" s="426"/>
      <c r="V941" s="426"/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2077</v>
      </c>
      <c r="G942" s="426" t="s">
        <v>184</v>
      </c>
      <c r="H942" s="426">
        <v>429.74119999999999</v>
      </c>
      <c r="I942" s="426">
        <v>1</v>
      </c>
      <c r="J942" s="426">
        <v>429.74119999999999</v>
      </c>
      <c r="K942" s="426">
        <v>429.74119999999999</v>
      </c>
      <c r="L942" s="426">
        <v>1</v>
      </c>
      <c r="M942" s="426">
        <v>429.74119999999999</v>
      </c>
      <c r="N942" s="6" t="s">
        <v>1955</v>
      </c>
      <c r="O942" s="427">
        <v>45719</v>
      </c>
      <c r="P942" s="33" t="str">
        <f>HYPERLINK("https://my.zakupivli.pro/remote/dispatcher/state_purchase_view/57827963", "UA-2025-03-03-010821-a")</f>
        <v>UA-2025-03-03-010821-a</v>
      </c>
      <c r="Q942" s="426">
        <v>429.74119999999999</v>
      </c>
      <c r="R942" s="426">
        <v>1</v>
      </c>
      <c r="S942" s="426">
        <v>429.74119999999999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1935</v>
      </c>
      <c r="G943" s="426" t="s">
        <v>184</v>
      </c>
      <c r="H943" s="426">
        <v>406.09300000000002</v>
      </c>
      <c r="I943" s="426">
        <v>1</v>
      </c>
      <c r="J943" s="426">
        <v>406.09300000000002</v>
      </c>
      <c r="K943" s="426">
        <v>406.09300000000002</v>
      </c>
      <c r="L943" s="426">
        <v>1</v>
      </c>
      <c r="M943" s="426">
        <v>406.09300000000002</v>
      </c>
      <c r="N943" s="6" t="s">
        <v>1956</v>
      </c>
      <c r="O943" s="427">
        <v>45719</v>
      </c>
      <c r="P943" s="33" t="str">
        <f>HYPERLINK("https://my.zakupivli.pro/remote/dispatcher/state_purchase_view/57827098", "UA-2025-03-03-010382-a")</f>
        <v>UA-2025-03-03-010382-a</v>
      </c>
      <c r="Q943" s="426">
        <v>406.09300000000002</v>
      </c>
      <c r="R943" s="426">
        <v>1</v>
      </c>
      <c r="S943" s="426">
        <v>406.09300000000002</v>
      </c>
      <c r="T943" s="427">
        <v>45719</v>
      </c>
      <c r="U943" s="426"/>
      <c r="V943" s="426" t="s">
        <v>59</v>
      </c>
    </row>
    <row r="944" spans="1:22" ht="62.4" x14ac:dyDescent="0.3">
      <c r="A944" s="426">
        <v>938</v>
      </c>
      <c r="B944" s="426" t="s">
        <v>40</v>
      </c>
      <c r="C944" s="44" t="s">
        <v>73</v>
      </c>
      <c r="D944" s="426"/>
      <c r="E944" s="426" t="s">
        <v>75</v>
      </c>
      <c r="F944" s="44" t="s">
        <v>1935</v>
      </c>
      <c r="G944" s="426" t="s">
        <v>184</v>
      </c>
      <c r="H944" s="426">
        <v>508.27719999999999</v>
      </c>
      <c r="I944" s="426">
        <v>1</v>
      </c>
      <c r="J944" s="426">
        <v>508.27719999999999</v>
      </c>
      <c r="K944" s="426">
        <v>508.27719999999999</v>
      </c>
      <c r="L944" s="426">
        <v>1</v>
      </c>
      <c r="M944" s="426">
        <v>508.27719999999999</v>
      </c>
      <c r="N944" s="6" t="s">
        <v>1957</v>
      </c>
      <c r="O944" s="427">
        <v>45720</v>
      </c>
      <c r="P944" s="33" t="str">
        <f>HYPERLINK("https://my.zakupivli.pro/remote/dispatcher/state_purchase_view/57859720", "UA-2025-03-04-011644-a")</f>
        <v>UA-2025-03-04-011644-a</v>
      </c>
      <c r="Q944" s="426">
        <v>508.27719999999999</v>
      </c>
      <c r="R944" s="426">
        <v>1</v>
      </c>
      <c r="S944" s="426">
        <v>508.27719999999999</v>
      </c>
      <c r="T944" s="427">
        <v>45720</v>
      </c>
      <c r="U944" s="426"/>
      <c r="V944" s="426" t="s">
        <v>59</v>
      </c>
    </row>
    <row r="945" spans="1:22" ht="46.8" x14ac:dyDescent="0.3">
      <c r="A945" s="426">
        <v>939</v>
      </c>
      <c r="B945" s="426" t="s">
        <v>21</v>
      </c>
      <c r="C945" s="44" t="s">
        <v>2076</v>
      </c>
      <c r="D945" s="426"/>
      <c r="E945" s="426" t="s">
        <v>75</v>
      </c>
      <c r="F945" s="44" t="s">
        <v>1958</v>
      </c>
      <c r="G945" s="426" t="s">
        <v>186</v>
      </c>
      <c r="H945" s="426"/>
      <c r="I945" s="426">
        <v>158</v>
      </c>
      <c r="J945" s="426">
        <v>1179.8870400000001</v>
      </c>
      <c r="K945" s="426"/>
      <c r="L945" s="426">
        <v>158</v>
      </c>
      <c r="M945" s="426">
        <v>1179.8870400000001</v>
      </c>
      <c r="N945" s="6" t="s">
        <v>1959</v>
      </c>
      <c r="O945" s="427">
        <v>45721</v>
      </c>
      <c r="P945" s="122" t="str">
        <f>HYPERLINK("https://my.zakupivli.pro/remote/dispatcher/state_purchase_view/57875267", "UA-2025-03-05-003221-a")</f>
        <v>UA-2025-03-05-003221-a</v>
      </c>
      <c r="Q945" s="426"/>
      <c r="R945" s="426">
        <v>158</v>
      </c>
      <c r="S945" s="426">
        <v>1008.40833</v>
      </c>
      <c r="T945" s="427">
        <v>45742</v>
      </c>
      <c r="U945" s="426"/>
      <c r="V945" s="426"/>
    </row>
    <row r="946" spans="1:22" ht="62.4" x14ac:dyDescent="0.3">
      <c r="A946" s="426">
        <v>940</v>
      </c>
      <c r="B946" s="426" t="s">
        <v>40</v>
      </c>
      <c r="C946" s="44" t="s">
        <v>884</v>
      </c>
      <c r="D946" s="426"/>
      <c r="E946" s="426" t="s">
        <v>20</v>
      </c>
      <c r="F946" s="44" t="s">
        <v>2075</v>
      </c>
      <c r="G946" s="426" t="s">
        <v>184</v>
      </c>
      <c r="H946" s="426">
        <v>91.733549999999994</v>
      </c>
      <c r="I946" s="426">
        <v>1</v>
      </c>
      <c r="J946" s="426">
        <v>91.733549999999994</v>
      </c>
      <c r="K946" s="426">
        <v>91.733549999999994</v>
      </c>
      <c r="L946" s="426">
        <v>1</v>
      </c>
      <c r="M946" s="426">
        <v>91.733549999999994</v>
      </c>
      <c r="N946" s="6" t="s">
        <v>1960</v>
      </c>
      <c r="O946" s="427">
        <v>45721</v>
      </c>
      <c r="P946" s="122" t="str">
        <f>HYPERLINK("https://my.zakupivli.pro/remote/dispatcher/state_purchase_view/57873346", "UA-2025-03-05-002451-a")</f>
        <v>UA-2025-03-05-002451-a</v>
      </c>
      <c r="Q946" s="426">
        <v>91.733549999999994</v>
      </c>
      <c r="R946" s="426">
        <v>1</v>
      </c>
      <c r="S946" s="426">
        <v>91.733549999999994</v>
      </c>
      <c r="T946" s="427">
        <v>45721</v>
      </c>
      <c r="U946" s="426"/>
      <c r="V946" s="426" t="s">
        <v>59</v>
      </c>
    </row>
    <row r="947" spans="1:22" ht="62.4" x14ac:dyDescent="0.3">
      <c r="A947" s="426">
        <v>941</v>
      </c>
      <c r="B947" s="426" t="s">
        <v>21</v>
      </c>
      <c r="C947" s="44" t="s">
        <v>1961</v>
      </c>
      <c r="D947" s="426"/>
      <c r="E947" s="426" t="s">
        <v>75</v>
      </c>
      <c r="F947" s="44" t="s">
        <v>2074</v>
      </c>
      <c r="G947" s="426" t="s">
        <v>185</v>
      </c>
      <c r="H947" s="426"/>
      <c r="I947" s="426">
        <v>34</v>
      </c>
      <c r="J947" s="426">
        <v>428.90600000000001</v>
      </c>
      <c r="K947" s="426"/>
      <c r="L947" s="429">
        <v>34</v>
      </c>
      <c r="M947" s="429">
        <v>428.90600000000001</v>
      </c>
      <c r="N947" s="6" t="s">
        <v>1963</v>
      </c>
      <c r="O947" s="427">
        <v>45722</v>
      </c>
      <c r="P947" s="33" t="str">
        <f>HYPERLINK("https://my.zakupivli.pro/remote/dispatcher/state_purchase_view/57931528", "UA-2025-03-06-012902-a")</f>
        <v>UA-2025-03-06-012902-a</v>
      </c>
      <c r="Q947" s="426"/>
      <c r="R947" s="426"/>
      <c r="S947" s="426"/>
      <c r="T947" s="427"/>
      <c r="U947" s="426" t="s">
        <v>1820</v>
      </c>
      <c r="V947" s="426"/>
    </row>
    <row r="948" spans="1:22" ht="62.4" x14ac:dyDescent="0.3">
      <c r="A948" s="426">
        <v>942</v>
      </c>
      <c r="B948" s="450" t="s">
        <v>21</v>
      </c>
      <c r="C948" s="456" t="s">
        <v>1962</v>
      </c>
      <c r="D948" s="450"/>
      <c r="E948" s="450" t="s">
        <v>75</v>
      </c>
      <c r="F948" s="456" t="s">
        <v>2073</v>
      </c>
      <c r="G948" s="426" t="s">
        <v>186</v>
      </c>
      <c r="H948" s="426"/>
      <c r="I948" s="426">
        <v>8</v>
      </c>
      <c r="J948" s="426">
        <v>98.179000000000002</v>
      </c>
      <c r="K948" s="426"/>
      <c r="L948" s="429">
        <v>8</v>
      </c>
      <c r="M948" s="429">
        <v>98.179000000000002</v>
      </c>
      <c r="N948" s="6" t="s">
        <v>1964</v>
      </c>
      <c r="O948" s="430">
        <v>45722</v>
      </c>
      <c r="P948" s="33" t="str">
        <f>HYPERLINK("https://my.zakupivli.pro/remote/dispatcher/state_purchase_view/57925883", "UA-2025-03-06-010281-a")</f>
        <v>UA-2025-03-06-010281-a</v>
      </c>
      <c r="Q948" s="426"/>
      <c r="R948" s="429">
        <v>8</v>
      </c>
      <c r="S948" s="429">
        <v>98.179000000000002</v>
      </c>
      <c r="T948" s="430">
        <v>45721</v>
      </c>
      <c r="U948" s="426"/>
      <c r="V948" s="429" t="s">
        <v>59</v>
      </c>
    </row>
    <row r="949" spans="1:22" ht="62.4" x14ac:dyDescent="0.3">
      <c r="A949" s="426">
        <v>943</v>
      </c>
      <c r="B949" s="426" t="s">
        <v>40</v>
      </c>
      <c r="C949" s="44" t="s">
        <v>2056</v>
      </c>
      <c r="D949" s="426"/>
      <c r="E949" s="426" t="s">
        <v>20</v>
      </c>
      <c r="F949" s="44" t="s">
        <v>1965</v>
      </c>
      <c r="G949" s="426" t="s">
        <v>184</v>
      </c>
      <c r="H949" s="426">
        <v>218.52443</v>
      </c>
      <c r="I949" s="426">
        <v>1</v>
      </c>
      <c r="J949" s="434">
        <v>218.52443</v>
      </c>
      <c r="K949" s="434">
        <v>218.52443</v>
      </c>
      <c r="L949" s="434">
        <v>1</v>
      </c>
      <c r="M949" s="434">
        <v>218.52443</v>
      </c>
      <c r="N949" s="6" t="s">
        <v>1966</v>
      </c>
      <c r="O949" s="427">
        <v>45726</v>
      </c>
      <c r="P949" s="122" t="str">
        <f>HYPERLINK("https://my.zakupivli.pro/remote/dispatcher/state_purchase_view/57971178", "UA-2025-03-10-004948-a")</f>
        <v>UA-2025-03-10-004948-a</v>
      </c>
      <c r="Q949" s="434">
        <v>218.52443</v>
      </c>
      <c r="R949" s="434">
        <v>1</v>
      </c>
      <c r="S949" s="434">
        <v>218.52443</v>
      </c>
      <c r="T949" s="433">
        <v>45726</v>
      </c>
      <c r="U949" s="426"/>
      <c r="V949" s="434" t="s">
        <v>59</v>
      </c>
    </row>
    <row r="950" spans="1:22" ht="62.4" x14ac:dyDescent="0.3">
      <c r="A950" s="450">
        <v>944</v>
      </c>
      <c r="B950" s="450" t="s">
        <v>21</v>
      </c>
      <c r="C950" s="456" t="s">
        <v>1117</v>
      </c>
      <c r="D950" s="450"/>
      <c r="E950" s="450" t="s">
        <v>75</v>
      </c>
      <c r="F950" s="456" t="s">
        <v>2072</v>
      </c>
      <c r="G950" s="426" t="s">
        <v>186</v>
      </c>
      <c r="H950" s="426"/>
      <c r="I950" s="426">
        <v>10</v>
      </c>
      <c r="J950" s="426">
        <v>204.12375</v>
      </c>
      <c r="K950" s="426"/>
      <c r="L950" s="435">
        <v>10</v>
      </c>
      <c r="M950" s="435">
        <v>204.12375</v>
      </c>
      <c r="N950" s="6" t="s">
        <v>1969</v>
      </c>
      <c r="O950" s="427">
        <v>45729</v>
      </c>
      <c r="P950" s="33" t="str">
        <f>HYPERLINK("https://my.zakupivli.pro/remote/dispatcher/state_purchase_view/58076884", "UA-2025-03-13-009703-a")</f>
        <v>UA-2025-03-13-009703-a</v>
      </c>
      <c r="Q950" s="426"/>
      <c r="R950" s="435">
        <v>10</v>
      </c>
      <c r="S950" s="435">
        <v>204.12375</v>
      </c>
      <c r="T950" s="436">
        <v>45729</v>
      </c>
      <c r="U950" s="426"/>
      <c r="V950" s="435" t="s">
        <v>59</v>
      </c>
    </row>
    <row r="951" spans="1:22" ht="62.4" x14ac:dyDescent="0.3">
      <c r="A951" s="426">
        <v>945</v>
      </c>
      <c r="B951" s="426" t="s">
        <v>21</v>
      </c>
      <c r="C951" s="44" t="s">
        <v>2048</v>
      </c>
      <c r="D951" s="426"/>
      <c r="E951" s="435" t="s">
        <v>75</v>
      </c>
      <c r="F951" s="44" t="s">
        <v>1967</v>
      </c>
      <c r="G951" s="426" t="s">
        <v>186</v>
      </c>
      <c r="H951" s="426"/>
      <c r="I951" s="426">
        <v>45</v>
      </c>
      <c r="J951" s="426">
        <v>1308.3333299999999</v>
      </c>
      <c r="K951" s="426"/>
      <c r="L951" s="435">
        <v>45</v>
      </c>
      <c r="M951" s="435">
        <v>1308.3333299999999</v>
      </c>
      <c r="N951" s="6" t="s">
        <v>1970</v>
      </c>
      <c r="O951" s="436">
        <v>45729</v>
      </c>
      <c r="P951" s="33" t="str">
        <f>HYPERLINK("https://my.zakupivli.pro/remote/dispatcher/state_purchase_view/58072937", "UA-2025-03-13-007768-a")</f>
        <v>UA-2025-03-13-007768-a</v>
      </c>
      <c r="Q951" s="426"/>
      <c r="R951" s="426">
        <v>45</v>
      </c>
      <c r="S951" s="426">
        <v>1272.60025</v>
      </c>
      <c r="T951" s="436">
        <v>45747</v>
      </c>
      <c r="U951" s="426"/>
      <c r="V951" s="435"/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5" t="s">
        <v>75</v>
      </c>
      <c r="F952" s="44" t="s">
        <v>2047</v>
      </c>
      <c r="G952" s="426" t="s">
        <v>184</v>
      </c>
      <c r="H952" s="426"/>
      <c r="I952" s="426">
        <v>1</v>
      </c>
      <c r="J952" s="426">
        <v>211.26647</v>
      </c>
      <c r="K952" s="426"/>
      <c r="L952" s="435">
        <v>1</v>
      </c>
      <c r="M952" s="435">
        <v>211.26647</v>
      </c>
      <c r="N952" s="6" t="s">
        <v>1971</v>
      </c>
      <c r="O952" s="436">
        <v>45729</v>
      </c>
      <c r="P952" s="33" t="str">
        <f>HYPERLINK("https://my.zakupivli.pro/remote/dispatcher/state_purchase_view/58061453", "UA-2025-03-13-002322-a")</f>
        <v>UA-2025-03-13-002322-a</v>
      </c>
      <c r="Q952" s="426"/>
      <c r="R952" s="435">
        <v>1</v>
      </c>
      <c r="S952" s="435">
        <v>211.26647</v>
      </c>
      <c r="T952" s="436">
        <v>45729</v>
      </c>
      <c r="U952" s="426"/>
      <c r="V952" s="435" t="s">
        <v>59</v>
      </c>
    </row>
    <row r="953" spans="1:22" ht="62.4" x14ac:dyDescent="0.3">
      <c r="A953" s="426">
        <v>947</v>
      </c>
      <c r="B953" s="426" t="s">
        <v>40</v>
      </c>
      <c r="C953" s="44" t="s">
        <v>73</v>
      </c>
      <c r="D953" s="426"/>
      <c r="E953" s="435" t="s">
        <v>75</v>
      </c>
      <c r="F953" s="44" t="s">
        <v>2046</v>
      </c>
      <c r="G953" s="426" t="s">
        <v>184</v>
      </c>
      <c r="H953" s="426"/>
      <c r="I953" s="426">
        <v>1</v>
      </c>
      <c r="J953" s="426">
        <v>440.26853999999997</v>
      </c>
      <c r="K953" s="426"/>
      <c r="L953" s="435">
        <v>1</v>
      </c>
      <c r="M953" s="435">
        <v>440.26853999999997</v>
      </c>
      <c r="N953" s="6" t="s">
        <v>1972</v>
      </c>
      <c r="O953" s="436">
        <v>45729</v>
      </c>
      <c r="P953" s="33" t="str">
        <f>HYPERLINK("https://my.zakupivli.pro/remote/dispatcher/state_purchase_view/58060906", "UA-2025-03-13-002113-a")</f>
        <v>UA-2025-03-13-002113-a</v>
      </c>
      <c r="Q953" s="426"/>
      <c r="R953" s="435">
        <v>1</v>
      </c>
      <c r="S953" s="435">
        <v>440.26853999999997</v>
      </c>
      <c r="T953" s="436">
        <v>45729</v>
      </c>
      <c r="U953" s="426"/>
      <c r="V953" s="435" t="s">
        <v>59</v>
      </c>
    </row>
    <row r="954" spans="1:22" ht="78" x14ac:dyDescent="0.3">
      <c r="A954" s="435">
        <v>948</v>
      </c>
      <c r="B954" s="435" t="s">
        <v>40</v>
      </c>
      <c r="C954" s="44" t="s">
        <v>2039</v>
      </c>
      <c r="D954" s="435"/>
      <c r="E954" s="435" t="s">
        <v>75</v>
      </c>
      <c r="F954" s="44" t="s">
        <v>1968</v>
      </c>
      <c r="G954" s="435" t="s">
        <v>184</v>
      </c>
      <c r="H954" s="435"/>
      <c r="I954" s="435">
        <v>1</v>
      </c>
      <c r="J954" s="435">
        <v>143.95327</v>
      </c>
      <c r="K954" s="435"/>
      <c r="L954" s="435">
        <v>1</v>
      </c>
      <c r="M954" s="435">
        <v>143.95327</v>
      </c>
      <c r="N954" s="6" t="s">
        <v>1973</v>
      </c>
      <c r="O954" s="436">
        <v>45729</v>
      </c>
      <c r="P954" s="33" t="str">
        <f>HYPERLINK("https://my.zakupivli.pro/remote/dispatcher/state_purchase_view/58056297", "UA-2025-03-13-000096-a")</f>
        <v>UA-2025-03-13-000096-a</v>
      </c>
      <c r="Q954" s="435"/>
      <c r="R954" s="435">
        <v>1</v>
      </c>
      <c r="S954" s="435">
        <v>143.95327</v>
      </c>
      <c r="T954" s="436">
        <v>45729</v>
      </c>
      <c r="U954" s="435"/>
      <c r="V954" s="435" t="s">
        <v>59</v>
      </c>
    </row>
    <row r="955" spans="1:22" ht="43.2" x14ac:dyDescent="0.3">
      <c r="A955" s="435">
        <v>949</v>
      </c>
      <c r="B955" s="435" t="s">
        <v>21</v>
      </c>
      <c r="C955" s="44" t="s">
        <v>30</v>
      </c>
      <c r="D955" s="435"/>
      <c r="E955" s="435" t="s">
        <v>75</v>
      </c>
      <c r="F955" s="44" t="s">
        <v>2045</v>
      </c>
      <c r="G955" s="435" t="s">
        <v>185</v>
      </c>
      <c r="H955" s="435"/>
      <c r="I955" s="435">
        <v>160</v>
      </c>
      <c r="J955" s="435">
        <v>433.33332999999999</v>
      </c>
      <c r="K955" s="435"/>
      <c r="L955" s="435">
        <v>160</v>
      </c>
      <c r="M955" s="435">
        <v>433.33332999999999</v>
      </c>
      <c r="N955" s="6" t="s">
        <v>1976</v>
      </c>
      <c r="O955" s="436">
        <v>45730</v>
      </c>
      <c r="P955" s="33" t="str">
        <f>HYPERLINK("https://my.zakupivli.pro/remote/dispatcher/state_purchase_view/58109414", "UA-2025-03-14-009710-a")</f>
        <v>UA-2025-03-14-009710-a</v>
      </c>
      <c r="Q955" s="435"/>
      <c r="R955" s="435">
        <v>160</v>
      </c>
      <c r="S955" s="435">
        <v>333.25069999999999</v>
      </c>
      <c r="T955" s="436">
        <v>45750</v>
      </c>
      <c r="U955" s="435"/>
      <c r="V955" s="435"/>
    </row>
    <row r="956" spans="1:22" ht="62.4" x14ac:dyDescent="0.3">
      <c r="A956" s="435">
        <v>950</v>
      </c>
      <c r="B956" s="435" t="s">
        <v>21</v>
      </c>
      <c r="C956" s="44" t="s">
        <v>2044</v>
      </c>
      <c r="D956" s="435"/>
      <c r="E956" s="435" t="s">
        <v>75</v>
      </c>
      <c r="F956" s="44" t="s">
        <v>1974</v>
      </c>
      <c r="G956" s="435" t="s">
        <v>186</v>
      </c>
      <c r="H956" s="435"/>
      <c r="I956" s="435">
        <v>3</v>
      </c>
      <c r="J956" s="435">
        <v>60.97</v>
      </c>
      <c r="K956" s="435"/>
      <c r="L956" s="435">
        <v>3</v>
      </c>
      <c r="M956" s="435">
        <v>60.97</v>
      </c>
      <c r="N956" s="6" t="s">
        <v>1977</v>
      </c>
      <c r="O956" s="436">
        <v>45730</v>
      </c>
      <c r="P956" s="33" t="str">
        <f>HYPERLINK("https://my.zakupivli.pro/remote/dispatcher/state_purchase_view/58096222", "UA-2025-03-14-003738-a")</f>
        <v>UA-2025-03-14-003738-a</v>
      </c>
      <c r="Q956" s="435"/>
      <c r="R956" s="435">
        <v>3</v>
      </c>
      <c r="S956" s="435">
        <v>60.97</v>
      </c>
      <c r="T956" s="436">
        <v>45730</v>
      </c>
      <c r="U956" s="435"/>
      <c r="V956" s="435" t="s">
        <v>59</v>
      </c>
    </row>
    <row r="957" spans="1:22" ht="62.4" x14ac:dyDescent="0.3">
      <c r="A957" s="435">
        <v>951</v>
      </c>
      <c r="B957" s="435" t="s">
        <v>1150</v>
      </c>
      <c r="C957" s="44" t="s">
        <v>2043</v>
      </c>
      <c r="D957" s="435"/>
      <c r="E957" s="435" t="s">
        <v>75</v>
      </c>
      <c r="F957" s="44" t="s">
        <v>1975</v>
      </c>
      <c r="G957" s="435" t="s">
        <v>1149</v>
      </c>
      <c r="H957" s="435"/>
      <c r="I957" s="435">
        <v>1</v>
      </c>
      <c r="J957" s="119">
        <v>81</v>
      </c>
      <c r="K957" s="435"/>
      <c r="L957" s="435">
        <v>1</v>
      </c>
      <c r="M957" s="119">
        <v>81</v>
      </c>
      <c r="N957" s="6" t="s">
        <v>1978</v>
      </c>
      <c r="O957" s="436">
        <v>45730</v>
      </c>
      <c r="P957" s="33" t="str">
        <f>HYPERLINK("https://my.zakupivli.pro/remote/dispatcher/state_purchase_view/58089610", "UA-2025-03-14-000631-a")</f>
        <v>UA-2025-03-14-000631-a</v>
      </c>
      <c r="Q957" s="435"/>
      <c r="R957" s="435">
        <v>1</v>
      </c>
      <c r="S957" s="119">
        <v>81</v>
      </c>
      <c r="T957" s="436">
        <v>45730</v>
      </c>
      <c r="U957" s="435"/>
      <c r="V957" s="435" t="s">
        <v>59</v>
      </c>
    </row>
    <row r="958" spans="1:22" ht="62.4" x14ac:dyDescent="0.3">
      <c r="A958" s="435">
        <v>952</v>
      </c>
      <c r="B958" s="435" t="s">
        <v>40</v>
      </c>
      <c r="C958" s="44" t="s">
        <v>2039</v>
      </c>
      <c r="D958" s="435"/>
      <c r="E958" s="435" t="s">
        <v>20</v>
      </c>
      <c r="F958" s="44" t="s">
        <v>1979</v>
      </c>
      <c r="G958" s="435" t="s">
        <v>184</v>
      </c>
      <c r="H958" s="435">
        <v>219.46376000000001</v>
      </c>
      <c r="I958" s="435">
        <v>1</v>
      </c>
      <c r="J958" s="437">
        <v>219.46376000000001</v>
      </c>
      <c r="K958" s="437">
        <v>219.46376000000001</v>
      </c>
      <c r="L958" s="437">
        <v>1</v>
      </c>
      <c r="M958" s="437">
        <v>219.46376000000001</v>
      </c>
      <c r="N958" s="6" t="s">
        <v>1981</v>
      </c>
      <c r="O958" s="436">
        <v>45735</v>
      </c>
      <c r="P958" s="33" t="str">
        <f>HYPERLINK("https://my.zakupivli.pro/remote/dispatcher/state_purchase_view/58211662", "UA-2025-03-19-012837-a")</f>
        <v>UA-2025-03-19-012837-a</v>
      </c>
      <c r="Q958" s="437">
        <v>219.46376000000001</v>
      </c>
      <c r="R958" s="437">
        <v>1</v>
      </c>
      <c r="S958" s="437">
        <v>219.46376000000001</v>
      </c>
      <c r="T958" s="438">
        <v>45735</v>
      </c>
      <c r="U958" s="435"/>
      <c r="V958" s="437" t="s">
        <v>59</v>
      </c>
    </row>
    <row r="959" spans="1:22" ht="62.4" x14ac:dyDescent="0.3">
      <c r="A959" s="435">
        <v>953</v>
      </c>
      <c r="B959" s="435" t="s">
        <v>40</v>
      </c>
      <c r="C959" s="44" t="s">
        <v>2039</v>
      </c>
      <c r="D959" s="435"/>
      <c r="E959" s="435" t="s">
        <v>20</v>
      </c>
      <c r="F959" s="44" t="s">
        <v>1980</v>
      </c>
      <c r="G959" s="435" t="s">
        <v>184</v>
      </c>
      <c r="H959" s="435">
        <v>72.275949999999995</v>
      </c>
      <c r="I959" s="435">
        <v>1</v>
      </c>
      <c r="J959" s="437">
        <v>72.275949999999995</v>
      </c>
      <c r="K959" s="437">
        <v>72.275949999999995</v>
      </c>
      <c r="L959" s="437">
        <v>1</v>
      </c>
      <c r="M959" s="437">
        <v>72.275949999999995</v>
      </c>
      <c r="N959" s="6" t="s">
        <v>1982</v>
      </c>
      <c r="O959" s="438">
        <v>45735</v>
      </c>
      <c r="P959" s="33" t="str">
        <f>HYPERLINK("https://my.zakupivli.pro/remote/dispatcher/state_purchase_view/58211601", "UA-2025-03-19-012800-a")</f>
        <v>UA-2025-03-19-012800-a</v>
      </c>
      <c r="Q959" s="437">
        <v>72.275949999999995</v>
      </c>
      <c r="R959" s="437">
        <v>1</v>
      </c>
      <c r="S959" s="437">
        <v>72.275949999999995</v>
      </c>
      <c r="T959" s="438">
        <v>45735</v>
      </c>
      <c r="U959" s="435"/>
      <c r="V959" s="437" t="s">
        <v>59</v>
      </c>
    </row>
    <row r="960" spans="1:22" ht="62.4" x14ac:dyDescent="0.3">
      <c r="A960" s="435">
        <v>954</v>
      </c>
      <c r="B960" s="435" t="s">
        <v>21</v>
      </c>
      <c r="C960" s="44" t="s">
        <v>1961</v>
      </c>
      <c r="D960" s="435"/>
      <c r="E960" s="435" t="s">
        <v>75</v>
      </c>
      <c r="F960" s="44" t="s">
        <v>2042</v>
      </c>
      <c r="G960" s="435" t="s">
        <v>185</v>
      </c>
      <c r="H960" s="435"/>
      <c r="I960" s="435">
        <v>34</v>
      </c>
      <c r="J960" s="435">
        <v>428.90600000000001</v>
      </c>
      <c r="K960" s="435"/>
      <c r="L960" s="437">
        <v>34</v>
      </c>
      <c r="M960" s="437">
        <v>428.90600000000001</v>
      </c>
      <c r="N960" s="6" t="s">
        <v>1983</v>
      </c>
      <c r="O960" s="438">
        <v>45735</v>
      </c>
      <c r="P960" s="33" t="str">
        <f>HYPERLINK("https://my.zakupivli.pro/remote/dispatcher/state_purchase_view/58199921", "UA-2025-03-19-007714-a")</f>
        <v>UA-2025-03-19-007714-a</v>
      </c>
      <c r="Q960" s="435"/>
      <c r="R960" s="435">
        <v>34</v>
      </c>
      <c r="S960" s="435">
        <v>377.911</v>
      </c>
      <c r="T960" s="436">
        <v>45750</v>
      </c>
      <c r="U960" s="435"/>
      <c r="V960" s="435"/>
    </row>
    <row r="961" spans="1:22" ht="78" x14ac:dyDescent="0.3">
      <c r="A961" s="435">
        <v>955</v>
      </c>
      <c r="B961" s="435" t="s">
        <v>40</v>
      </c>
      <c r="C961" s="44" t="s">
        <v>2039</v>
      </c>
      <c r="D961" s="435"/>
      <c r="E961" s="435" t="s">
        <v>20</v>
      </c>
      <c r="F961" s="44" t="s">
        <v>1984</v>
      </c>
      <c r="G961" s="435" t="s">
        <v>184</v>
      </c>
      <c r="H961" s="435">
        <v>1006.59651</v>
      </c>
      <c r="I961" s="435">
        <v>1</v>
      </c>
      <c r="J961" s="437">
        <v>1006.59651</v>
      </c>
      <c r="K961" s="437">
        <v>1006.59651</v>
      </c>
      <c r="L961" s="437">
        <v>1</v>
      </c>
      <c r="M961" s="437">
        <v>1006.59651</v>
      </c>
      <c r="N961" s="6" t="s">
        <v>1985</v>
      </c>
      <c r="O961" s="436">
        <v>45736</v>
      </c>
      <c r="P961" s="33" t="str">
        <f>HYPERLINK("https://my.zakupivli.pro/remote/dispatcher/state_purchase_view/58221122", "UA-2025-03-20-002481-a")</f>
        <v>UA-2025-03-20-002481-a</v>
      </c>
      <c r="Q961" s="437">
        <v>1006.59651</v>
      </c>
      <c r="R961" s="437">
        <v>1</v>
      </c>
      <c r="S961" s="437">
        <v>1006.59651</v>
      </c>
      <c r="T961" s="438">
        <v>45736</v>
      </c>
      <c r="U961" s="435"/>
      <c r="V961" s="437" t="s">
        <v>59</v>
      </c>
    </row>
    <row r="962" spans="1:22" ht="62.4" x14ac:dyDescent="0.3">
      <c r="A962" s="435">
        <v>956</v>
      </c>
      <c r="B962" s="435" t="s">
        <v>40</v>
      </c>
      <c r="C962" s="41" t="s">
        <v>395</v>
      </c>
      <c r="D962" s="435"/>
      <c r="E962" s="435" t="s">
        <v>75</v>
      </c>
      <c r="F962" s="44" t="s">
        <v>2041</v>
      </c>
      <c r="G962" s="435" t="s">
        <v>184</v>
      </c>
      <c r="H962" s="435" t="s">
        <v>1986</v>
      </c>
      <c r="I962" s="435">
        <v>1</v>
      </c>
      <c r="J962" s="437" t="s">
        <v>1986</v>
      </c>
      <c r="K962" s="437" t="s">
        <v>1986</v>
      </c>
      <c r="L962" s="437">
        <v>1</v>
      </c>
      <c r="M962" s="437" t="s">
        <v>1986</v>
      </c>
      <c r="N962" s="6" t="s">
        <v>1987</v>
      </c>
      <c r="O962" s="436">
        <v>45737</v>
      </c>
      <c r="P962" s="33" t="str">
        <f>HYPERLINK("https://my.zakupivli.pro/remote/dispatcher/state_purchase_view/58273102", "UA-2025-03-21-011182-a")</f>
        <v>UA-2025-03-21-011182-a</v>
      </c>
      <c r="Q962" s="437" t="s">
        <v>1986</v>
      </c>
      <c r="R962" s="437">
        <v>1</v>
      </c>
      <c r="S962" s="437" t="s">
        <v>1986</v>
      </c>
      <c r="T962" s="436">
        <v>45737</v>
      </c>
      <c r="U962" s="435"/>
      <c r="V962" s="437" t="s">
        <v>59</v>
      </c>
    </row>
    <row r="963" spans="1:22" ht="62.4" x14ac:dyDescent="0.3">
      <c r="A963" s="435">
        <v>957</v>
      </c>
      <c r="B963" s="435" t="s">
        <v>21</v>
      </c>
      <c r="C963" s="44" t="s">
        <v>2040</v>
      </c>
      <c r="D963" s="435"/>
      <c r="E963" s="435" t="s">
        <v>75</v>
      </c>
      <c r="F963" s="44" t="s">
        <v>1988</v>
      </c>
      <c r="G963" s="435" t="s">
        <v>1991</v>
      </c>
      <c r="H963" s="435"/>
      <c r="I963" s="435">
        <v>328</v>
      </c>
      <c r="J963" s="435">
        <v>78.048000000000002</v>
      </c>
      <c r="K963" s="435"/>
      <c r="L963" s="437">
        <v>328</v>
      </c>
      <c r="M963" s="437">
        <v>78.048000000000002</v>
      </c>
      <c r="N963" s="6" t="s">
        <v>1990</v>
      </c>
      <c r="O963" s="438">
        <v>45740</v>
      </c>
      <c r="P963" s="33" t="str">
        <f>HYPERLINK("https://my.zakupivli.pro/remote/dispatcher/state_purchase_view/58282530", "UA-2025-03-24-001110-a")</f>
        <v>UA-2025-03-24-001110-a</v>
      </c>
      <c r="Q963" s="435"/>
      <c r="R963" s="437">
        <v>328</v>
      </c>
      <c r="S963" s="437">
        <v>78.048000000000002</v>
      </c>
      <c r="T963" s="436">
        <v>45740</v>
      </c>
      <c r="U963" s="435"/>
      <c r="V963" s="437" t="s">
        <v>59</v>
      </c>
    </row>
    <row r="964" spans="1:22" ht="62.4" x14ac:dyDescent="0.3">
      <c r="A964" s="435">
        <v>958</v>
      </c>
      <c r="B964" s="435" t="s">
        <v>40</v>
      </c>
      <c r="C964" s="44" t="s">
        <v>2039</v>
      </c>
      <c r="D964" s="435"/>
      <c r="E964" s="435" t="s">
        <v>20</v>
      </c>
      <c r="F964" s="44" t="s">
        <v>1989</v>
      </c>
      <c r="G964" s="435" t="s">
        <v>184</v>
      </c>
      <c r="H964" s="435"/>
      <c r="I964" s="435">
        <v>1</v>
      </c>
      <c r="J964" s="435">
        <v>151.13647</v>
      </c>
      <c r="K964" s="435"/>
      <c r="L964" s="437">
        <v>1</v>
      </c>
      <c r="M964" s="437">
        <v>151.13647</v>
      </c>
      <c r="N964" s="6" t="s">
        <v>1992</v>
      </c>
      <c r="O964" s="438">
        <v>45740</v>
      </c>
      <c r="P964" s="33" t="str">
        <f>HYPERLINK("https://my.zakupivli.pro/remote/dispatcher/state_purchase_view/58282446", "UA-2025-03-24-001051-a")</f>
        <v>UA-2025-03-24-001051-a</v>
      </c>
      <c r="Q964" s="435"/>
      <c r="R964" s="437">
        <v>1</v>
      </c>
      <c r="S964" s="437">
        <v>151.13647</v>
      </c>
      <c r="T964" s="436">
        <v>45737</v>
      </c>
      <c r="U964" s="435"/>
      <c r="V964" s="437" t="s">
        <v>59</v>
      </c>
    </row>
    <row r="965" spans="1:22" ht="62.4" x14ac:dyDescent="0.3">
      <c r="A965" s="437">
        <v>959</v>
      </c>
      <c r="B965" s="437" t="s">
        <v>40</v>
      </c>
      <c r="C965" s="44" t="s">
        <v>884</v>
      </c>
      <c r="D965" s="437"/>
      <c r="E965" s="437" t="s">
        <v>20</v>
      </c>
      <c r="F965" s="44" t="s">
        <v>2038</v>
      </c>
      <c r="G965" s="437" t="s">
        <v>184</v>
      </c>
      <c r="H965" s="437"/>
      <c r="I965" s="437">
        <v>1</v>
      </c>
      <c r="J965" s="437">
        <v>289.51231999999999</v>
      </c>
      <c r="K965" s="437"/>
      <c r="L965" s="437">
        <v>1</v>
      </c>
      <c r="M965" s="437">
        <v>289.51231999999999</v>
      </c>
      <c r="N965" s="6" t="s">
        <v>1993</v>
      </c>
      <c r="O965" s="438">
        <v>45740</v>
      </c>
      <c r="P965" s="33" t="str">
        <f>HYPERLINK("https://my.zakupivli.pro/remote/dispatcher/state_purchase_view/58282171", "UA-2025-03-24-000961-a")</f>
        <v>UA-2025-03-24-000961-a</v>
      </c>
      <c r="Q965" s="437"/>
      <c r="R965" s="437">
        <v>1</v>
      </c>
      <c r="S965" s="437">
        <v>289.51231999999999</v>
      </c>
      <c r="T965" s="438">
        <v>45737</v>
      </c>
      <c r="U965" s="437"/>
      <c r="V965" s="437" t="s">
        <v>59</v>
      </c>
    </row>
    <row r="966" spans="1:22" ht="62.4" x14ac:dyDescent="0.3">
      <c r="A966" s="437">
        <v>960</v>
      </c>
      <c r="B966" s="437" t="s">
        <v>40</v>
      </c>
      <c r="C966" s="44" t="s">
        <v>884</v>
      </c>
      <c r="D966" s="437"/>
      <c r="E966" s="437" t="s">
        <v>20</v>
      </c>
      <c r="F966" s="44" t="s">
        <v>2037</v>
      </c>
      <c r="G966" s="437" t="s">
        <v>184</v>
      </c>
      <c r="H966" s="437"/>
      <c r="I966" s="437">
        <v>1</v>
      </c>
      <c r="J966" s="437">
        <v>48.222900000000003</v>
      </c>
      <c r="K966" s="437"/>
      <c r="L966" s="437">
        <v>1</v>
      </c>
      <c r="M966" s="437">
        <v>48.222900000000003</v>
      </c>
      <c r="N966" s="6" t="s">
        <v>1994</v>
      </c>
      <c r="O966" s="438">
        <v>45740</v>
      </c>
      <c r="P966" s="441" t="str">
        <f>HYPERLINK("https://my.zakupivli.pro/remote/dispatcher/state_purchase_view/58281188", "UA-2025-03-24-000505-a")</f>
        <v>UA-2025-03-24-000505-a</v>
      </c>
      <c r="Q966" s="437"/>
      <c r="R966" s="437">
        <v>1</v>
      </c>
      <c r="S966" s="437">
        <v>48.222900000000003</v>
      </c>
      <c r="T966" s="438" t="s">
        <v>1995</v>
      </c>
      <c r="U966" s="437"/>
      <c r="V966" s="437" t="s">
        <v>59</v>
      </c>
    </row>
    <row r="967" spans="1:22" ht="43.2" x14ac:dyDescent="0.3">
      <c r="A967" s="437">
        <v>961</v>
      </c>
      <c r="B967" s="437" t="s">
        <v>21</v>
      </c>
      <c r="C967" s="442" t="s">
        <v>2036</v>
      </c>
      <c r="D967" s="437"/>
      <c r="E967" s="437" t="s">
        <v>75</v>
      </c>
      <c r="F967" s="236" t="s">
        <v>1996</v>
      </c>
      <c r="G967" s="437" t="s">
        <v>186</v>
      </c>
      <c r="H967" s="437"/>
      <c r="I967" s="437">
        <v>44</v>
      </c>
      <c r="J967" s="437">
        <v>1580.9042199999999</v>
      </c>
      <c r="K967" s="437"/>
      <c r="L967" s="437">
        <v>44</v>
      </c>
      <c r="M967" s="437">
        <v>1580.9042199999999</v>
      </c>
      <c r="N967" s="6" t="s">
        <v>1997</v>
      </c>
      <c r="O967" s="438">
        <v>45740</v>
      </c>
      <c r="P967" s="99" t="s">
        <v>1998</v>
      </c>
      <c r="Q967" s="470"/>
      <c r="R967" s="470"/>
      <c r="S967" s="470"/>
      <c r="T967" s="471"/>
      <c r="U967" s="437" t="s">
        <v>1820</v>
      </c>
      <c r="V967" s="437"/>
    </row>
    <row r="968" spans="1:22" ht="62.4" x14ac:dyDescent="0.3">
      <c r="A968" s="437">
        <v>962</v>
      </c>
      <c r="B968" s="437" t="s">
        <v>40</v>
      </c>
      <c r="C968" s="44" t="s">
        <v>884</v>
      </c>
      <c r="D968" s="437"/>
      <c r="E968" s="437" t="s">
        <v>20</v>
      </c>
      <c r="F968" s="44" t="s">
        <v>2035</v>
      </c>
      <c r="G968" s="437" t="s">
        <v>184</v>
      </c>
      <c r="H968" s="437">
        <v>401.91501</v>
      </c>
      <c r="I968" s="437">
        <v>1</v>
      </c>
      <c r="J968" s="439">
        <v>401.91501</v>
      </c>
      <c r="K968" s="439">
        <v>401.91501</v>
      </c>
      <c r="L968" s="439">
        <v>1</v>
      </c>
      <c r="M968" s="439">
        <v>401.91501</v>
      </c>
      <c r="N968" s="6" t="s">
        <v>2003</v>
      </c>
      <c r="O968" s="438">
        <v>45747</v>
      </c>
      <c r="P968" s="33" t="str">
        <f>HYPERLINK("https://my.zakupivli.pro/remote/dispatcher/state_purchase_view/58434804", "UA-2025-03-31-003187-a")</f>
        <v>UA-2025-03-31-003187-a</v>
      </c>
      <c r="Q968" s="439">
        <v>401.91501</v>
      </c>
      <c r="R968" s="439">
        <v>1</v>
      </c>
      <c r="S968" s="439">
        <v>401.91501</v>
      </c>
      <c r="T968" s="440">
        <v>45747</v>
      </c>
      <c r="U968" s="437"/>
      <c r="V968" s="439" t="s">
        <v>59</v>
      </c>
    </row>
    <row r="969" spans="1:22" ht="109.2" x14ac:dyDescent="0.3">
      <c r="A969" s="437">
        <v>963</v>
      </c>
      <c r="B969" s="437" t="s">
        <v>40</v>
      </c>
      <c r="C969" s="44" t="s">
        <v>2034</v>
      </c>
      <c r="D969" s="437"/>
      <c r="E969" s="437" t="s">
        <v>20</v>
      </c>
      <c r="F969" s="44" t="s">
        <v>1999</v>
      </c>
      <c r="G969" s="437" t="s">
        <v>184</v>
      </c>
      <c r="H969" s="437">
        <v>748.34308999999996</v>
      </c>
      <c r="I969" s="437">
        <v>1</v>
      </c>
      <c r="J969" s="439">
        <v>748.34308999999996</v>
      </c>
      <c r="K969" s="439">
        <v>748.34308999999996</v>
      </c>
      <c r="L969" s="439">
        <v>1</v>
      </c>
      <c r="M969" s="439">
        <v>748.34308999999996</v>
      </c>
      <c r="N969" s="6" t="s">
        <v>2004</v>
      </c>
      <c r="O969" s="440">
        <v>45743</v>
      </c>
      <c r="P969" s="33" t="str">
        <f>HYPERLINK("https://my.zakupivli.pro/remote/dispatcher/state_purchase_view/58402308", "UA-2025-03-28-000686-a")</f>
        <v>UA-2025-03-28-000686-a</v>
      </c>
      <c r="Q969" s="439">
        <v>748.34308999999996</v>
      </c>
      <c r="R969" s="439">
        <v>1</v>
      </c>
      <c r="S969" s="439">
        <v>748.34308999999996</v>
      </c>
      <c r="T969" s="438">
        <v>45743</v>
      </c>
      <c r="U969" s="437"/>
      <c r="V969" s="439" t="s">
        <v>59</v>
      </c>
    </row>
    <row r="970" spans="1:22" ht="46.8" x14ac:dyDescent="0.3">
      <c r="A970" s="437">
        <v>964</v>
      </c>
      <c r="B970" s="437" t="s">
        <v>21</v>
      </c>
      <c r="C970" s="44" t="s">
        <v>2033</v>
      </c>
      <c r="D970" s="437"/>
      <c r="E970" s="437" t="s">
        <v>75</v>
      </c>
      <c r="F970" s="44" t="s">
        <v>2000</v>
      </c>
      <c r="G970" s="437" t="s">
        <v>185</v>
      </c>
      <c r="H970" s="437"/>
      <c r="I970" s="437">
        <v>56</v>
      </c>
      <c r="J970" s="119">
        <v>627.5</v>
      </c>
      <c r="K970" s="437"/>
      <c r="L970" s="439">
        <v>56</v>
      </c>
      <c r="M970" s="119">
        <v>627.5</v>
      </c>
      <c r="N970" s="6" t="s">
        <v>2005</v>
      </c>
      <c r="O970" s="440">
        <v>45743</v>
      </c>
      <c r="P970" s="33" t="str">
        <f>HYPERLINK("https://my.zakupivli.pro/remote/dispatcher/state_purchase_view/58391456", "UA-2025-03-27-007442-a")</f>
        <v>UA-2025-03-27-007442-a</v>
      </c>
      <c r="Q970" s="470"/>
      <c r="R970" s="470">
        <v>56</v>
      </c>
      <c r="S970" s="119">
        <v>627.20000000000005</v>
      </c>
      <c r="T970" s="471">
        <v>45761</v>
      </c>
      <c r="U970" s="437"/>
      <c r="V970" s="437"/>
    </row>
    <row r="971" spans="1:22" ht="82.8" customHeight="1" x14ac:dyDescent="0.3">
      <c r="A971" s="437">
        <v>965</v>
      </c>
      <c r="B971" s="437" t="s">
        <v>40</v>
      </c>
      <c r="C971" s="44" t="s">
        <v>2032</v>
      </c>
      <c r="D971" s="437"/>
      <c r="E971" s="437" t="s">
        <v>20</v>
      </c>
      <c r="F971" s="44" t="s">
        <v>2001</v>
      </c>
      <c r="G971" s="437" t="s">
        <v>184</v>
      </c>
      <c r="H971" s="437">
        <v>86.047290000000004</v>
      </c>
      <c r="I971" s="437">
        <v>1</v>
      </c>
      <c r="J971" s="439">
        <v>86.047290000000004</v>
      </c>
      <c r="K971" s="439">
        <v>86.047290000000004</v>
      </c>
      <c r="L971" s="439">
        <v>1</v>
      </c>
      <c r="M971" s="439">
        <v>86.047290000000004</v>
      </c>
      <c r="N971" s="6" t="s">
        <v>2006</v>
      </c>
      <c r="O971" s="440">
        <v>45743</v>
      </c>
      <c r="P971" s="33" t="str">
        <f>HYPERLINK("https://my.zakupivli.pro/remote/dispatcher/state_purchase_view/58383433", "UA-2025-03-27-003821-a")</f>
        <v>UA-2025-03-27-003821-a</v>
      </c>
      <c r="Q971" s="439">
        <v>86.047290000000004</v>
      </c>
      <c r="R971" s="439">
        <v>1</v>
      </c>
      <c r="S971" s="439">
        <v>86.047290000000004</v>
      </c>
      <c r="T971" s="440">
        <v>45743</v>
      </c>
      <c r="U971" s="437"/>
      <c r="V971" s="439" t="s">
        <v>59</v>
      </c>
    </row>
    <row r="972" spans="1:22" ht="109.2" x14ac:dyDescent="0.3">
      <c r="A972" s="437">
        <v>966</v>
      </c>
      <c r="B972" s="437" t="s">
        <v>40</v>
      </c>
      <c r="C972" s="44" t="s">
        <v>41</v>
      </c>
      <c r="D972" s="437"/>
      <c r="E972" s="437" t="s">
        <v>88</v>
      </c>
      <c r="F972" s="44" t="s">
        <v>1775</v>
      </c>
      <c r="G972" s="437" t="s">
        <v>184</v>
      </c>
      <c r="H972" s="437">
        <v>4346.2678999999998</v>
      </c>
      <c r="I972" s="437">
        <v>1</v>
      </c>
      <c r="J972" s="439">
        <v>4346.2678999999998</v>
      </c>
      <c r="K972" s="439">
        <v>4346.2678999999998</v>
      </c>
      <c r="L972" s="439">
        <v>1</v>
      </c>
      <c r="M972" s="439">
        <v>4346.2678999999998</v>
      </c>
      <c r="N972" s="6" t="s">
        <v>2007</v>
      </c>
      <c r="O972" s="438">
        <v>45741</v>
      </c>
      <c r="P972" s="33" t="str">
        <f>HYPERLINK("https://my.zakupivli.pro/remote/dispatcher/state_purchase_view/58330065", "UA-2025-03-25-007819-a")</f>
        <v>UA-2025-03-25-007819-a</v>
      </c>
      <c r="Q972" s="470">
        <v>4346.2420000000002</v>
      </c>
      <c r="R972" s="470">
        <v>1</v>
      </c>
      <c r="S972" s="470">
        <v>4346.2420000000002</v>
      </c>
      <c r="T972" s="471">
        <v>45771</v>
      </c>
      <c r="U972" s="437"/>
      <c r="V972" s="439"/>
    </row>
    <row r="973" spans="1:22" ht="301.2" customHeight="1" x14ac:dyDescent="0.3">
      <c r="A973" s="437">
        <v>967</v>
      </c>
      <c r="B973" s="437" t="s">
        <v>40</v>
      </c>
      <c r="C973" s="44" t="s">
        <v>41</v>
      </c>
      <c r="D973" s="437"/>
      <c r="E973" s="437" t="s">
        <v>88</v>
      </c>
      <c r="F973" s="44" t="s">
        <v>2018</v>
      </c>
      <c r="G973" s="437" t="s">
        <v>184</v>
      </c>
      <c r="H973" s="437">
        <v>665.31628000000001</v>
      </c>
      <c r="I973" s="437">
        <v>1</v>
      </c>
      <c r="J973" s="439">
        <v>665.31628000000001</v>
      </c>
      <c r="K973" s="439">
        <v>665.31628000000001</v>
      </c>
      <c r="L973" s="439">
        <v>1</v>
      </c>
      <c r="M973" s="439">
        <v>665.31628000000001</v>
      </c>
      <c r="N973" s="6" t="s">
        <v>2008</v>
      </c>
      <c r="O973" s="440">
        <v>45741</v>
      </c>
      <c r="P973" s="33" t="str">
        <f>HYPERLINK("https://my.zakupivli.pro/remote/dispatcher/state_purchase_view/58319979", "UA-2025-03-25-003266-a")</f>
        <v>UA-2025-03-25-003266-a</v>
      </c>
      <c r="Q973" s="470"/>
      <c r="R973" s="470"/>
      <c r="S973" s="470"/>
      <c r="T973" s="471"/>
      <c r="U973" s="437" t="s">
        <v>1820</v>
      </c>
      <c r="V973" s="439"/>
    </row>
    <row r="974" spans="1:22" ht="144" customHeight="1" x14ac:dyDescent="0.3">
      <c r="A974" s="437">
        <v>968</v>
      </c>
      <c r="B974" s="437" t="s">
        <v>40</v>
      </c>
      <c r="C974" s="44" t="s">
        <v>41</v>
      </c>
      <c r="D974" s="437"/>
      <c r="E974" s="437" t="s">
        <v>88</v>
      </c>
      <c r="F974" s="44" t="s">
        <v>2002</v>
      </c>
      <c r="G974" s="437" t="s">
        <v>184</v>
      </c>
      <c r="H974" s="437">
        <v>850.11284999999998</v>
      </c>
      <c r="I974" s="437">
        <v>1</v>
      </c>
      <c r="J974" s="439">
        <v>850.11284999999998</v>
      </c>
      <c r="K974" s="439">
        <v>850.11284999999998</v>
      </c>
      <c r="L974" s="439">
        <v>1</v>
      </c>
      <c r="M974" s="439">
        <v>850.11284999999998</v>
      </c>
      <c r="N974" s="6" t="s">
        <v>2009</v>
      </c>
      <c r="O974" s="440">
        <v>45741</v>
      </c>
      <c r="P974" s="33" t="str">
        <f>HYPERLINK("https://my.zakupivli.pro/remote/dispatcher/state_purchase_view/58318606", "UA-2025-03-25-002632-a")</f>
        <v>UA-2025-03-25-002632-a</v>
      </c>
      <c r="Q974" s="470"/>
      <c r="R974" s="470"/>
      <c r="S974" s="470"/>
      <c r="T974" s="471"/>
      <c r="U974" s="437" t="s">
        <v>1820</v>
      </c>
      <c r="V974" s="439"/>
    </row>
    <row r="975" spans="1:22" ht="62.4" x14ac:dyDescent="0.3">
      <c r="A975" s="437">
        <v>969</v>
      </c>
      <c r="B975" s="437" t="s">
        <v>40</v>
      </c>
      <c r="C975" s="44" t="s">
        <v>73</v>
      </c>
      <c r="D975" s="437"/>
      <c r="E975" s="437" t="s">
        <v>75</v>
      </c>
      <c r="F975" s="44" t="s">
        <v>2010</v>
      </c>
      <c r="G975" s="437" t="s">
        <v>184</v>
      </c>
      <c r="H975" s="437">
        <v>368.30545999999998</v>
      </c>
      <c r="I975" s="437">
        <v>1</v>
      </c>
      <c r="J975" s="447">
        <v>368.30545999999998</v>
      </c>
      <c r="K975" s="447">
        <v>368.30545999999998</v>
      </c>
      <c r="L975" s="447">
        <v>1</v>
      </c>
      <c r="M975" s="447">
        <v>368.30545999999998</v>
      </c>
      <c r="N975" s="6" t="s">
        <v>2014</v>
      </c>
      <c r="O975" s="438">
        <v>45750</v>
      </c>
      <c r="P975" s="33" t="str">
        <f>HYPERLINK("https://my.zakupivli.pro/remote/dispatcher/state_purchase_view/58524451", "UA-2025-04-03-005470-a")</f>
        <v>UA-2025-04-03-005470-a</v>
      </c>
      <c r="Q975" s="447">
        <v>368.30545999999998</v>
      </c>
      <c r="R975" s="447">
        <v>1</v>
      </c>
      <c r="S975" s="447">
        <v>368.30545999999998</v>
      </c>
      <c r="T975" s="446">
        <v>45750</v>
      </c>
      <c r="U975" s="437"/>
      <c r="V975" s="447" t="s">
        <v>59</v>
      </c>
    </row>
    <row r="976" spans="1:22" ht="62.4" x14ac:dyDescent="0.3">
      <c r="A976" s="437">
        <v>970</v>
      </c>
      <c r="B976" s="437" t="s">
        <v>40</v>
      </c>
      <c r="C976" s="44" t="s">
        <v>73</v>
      </c>
      <c r="D976" s="437"/>
      <c r="E976" s="437" t="s">
        <v>75</v>
      </c>
      <c r="F976" s="44" t="s">
        <v>2011</v>
      </c>
      <c r="G976" s="437" t="s">
        <v>184</v>
      </c>
      <c r="H976" s="437">
        <v>58.57676</v>
      </c>
      <c r="I976" s="437">
        <v>1</v>
      </c>
      <c r="J976" s="447">
        <v>58.57676</v>
      </c>
      <c r="K976" s="447">
        <v>58.57676</v>
      </c>
      <c r="L976" s="447">
        <v>1</v>
      </c>
      <c r="M976" s="447">
        <v>58.57676</v>
      </c>
      <c r="N976" s="6" t="s">
        <v>2015</v>
      </c>
      <c r="O976" s="446">
        <v>45750</v>
      </c>
      <c r="P976" s="33" t="str">
        <f>HYPERLINK("https://my.zakupivli.pro/remote/dispatcher/state_purchase_view/58523820", "UA-2025-04-03-005195-a")</f>
        <v>UA-2025-04-03-005195-a</v>
      </c>
      <c r="Q976" s="447">
        <v>58.57676</v>
      </c>
      <c r="R976" s="447">
        <v>1</v>
      </c>
      <c r="S976" s="447">
        <v>58.57676</v>
      </c>
      <c r="T976" s="446">
        <v>45750</v>
      </c>
      <c r="U976" s="437"/>
      <c r="V976" s="447" t="s">
        <v>59</v>
      </c>
    </row>
    <row r="977" spans="1:22" ht="109.2" x14ac:dyDescent="0.3">
      <c r="A977" s="437">
        <v>971</v>
      </c>
      <c r="B977" s="437" t="s">
        <v>40</v>
      </c>
      <c r="C977" s="44" t="s">
        <v>41</v>
      </c>
      <c r="D977" s="437"/>
      <c r="E977" s="437" t="s">
        <v>20</v>
      </c>
      <c r="F977" s="44" t="s">
        <v>2012</v>
      </c>
      <c r="G977" s="437" t="s">
        <v>184</v>
      </c>
      <c r="H977" s="437">
        <v>681.86911999999995</v>
      </c>
      <c r="I977" s="437">
        <v>1</v>
      </c>
      <c r="J977" s="447">
        <v>681.86911999999995</v>
      </c>
      <c r="K977" s="447">
        <v>681.86911999999995</v>
      </c>
      <c r="L977" s="447">
        <v>1</v>
      </c>
      <c r="M977" s="447">
        <v>681.86911999999995</v>
      </c>
      <c r="N977" s="6" t="s">
        <v>2016</v>
      </c>
      <c r="O977" s="438">
        <v>45749</v>
      </c>
      <c r="P977" s="33" t="str">
        <f>HYPERLINK("https://my.zakupivli.pro/remote/dispatcher/state_purchase_view/58513389", "UA-2025-04-03-000378-a")</f>
        <v>UA-2025-04-03-000378-a</v>
      </c>
      <c r="Q977" s="447">
        <v>681.86911999999995</v>
      </c>
      <c r="R977" s="447">
        <v>1</v>
      </c>
      <c r="S977" s="447">
        <v>681.86911999999995</v>
      </c>
      <c r="T977" s="446">
        <v>45749</v>
      </c>
      <c r="U977" s="437"/>
      <c r="V977" s="447" t="s">
        <v>59</v>
      </c>
    </row>
    <row r="978" spans="1:22" ht="202.8" x14ac:dyDescent="0.3">
      <c r="A978" s="437">
        <v>972</v>
      </c>
      <c r="B978" s="437" t="s">
        <v>40</v>
      </c>
      <c r="C978" s="44" t="s">
        <v>884</v>
      </c>
      <c r="D978" s="437"/>
      <c r="E978" s="437" t="s">
        <v>20</v>
      </c>
      <c r="F978" s="44" t="s">
        <v>2013</v>
      </c>
      <c r="G978" s="437" t="s">
        <v>184</v>
      </c>
      <c r="H978" s="119">
        <v>1775</v>
      </c>
      <c r="I978" s="437">
        <v>1</v>
      </c>
      <c r="J978" s="119">
        <v>1775</v>
      </c>
      <c r="K978" s="119">
        <v>1775</v>
      </c>
      <c r="L978" s="447">
        <v>1</v>
      </c>
      <c r="M978" s="119">
        <v>1775</v>
      </c>
      <c r="N978" s="6" t="s">
        <v>2017</v>
      </c>
      <c r="O978" s="446">
        <v>45748</v>
      </c>
      <c r="P978" s="33" t="str">
        <f>HYPERLINK("https://my.zakupivli.pro/remote/dispatcher/state_purchase_view/58476155", "UA-2025-04-01-011215-a")</f>
        <v>UA-2025-04-01-011215-a</v>
      </c>
      <c r="Q978" s="470">
        <v>1774.8041800000001</v>
      </c>
      <c r="R978" s="470">
        <v>1</v>
      </c>
      <c r="S978" s="470">
        <v>1774.8041800000001</v>
      </c>
      <c r="T978" s="471">
        <v>45771</v>
      </c>
      <c r="U978" s="437"/>
      <c r="V978" s="447"/>
    </row>
    <row r="979" spans="1:22" ht="62.4" x14ac:dyDescent="0.3">
      <c r="A979" s="437">
        <v>973</v>
      </c>
      <c r="B979" s="448" t="s">
        <v>40</v>
      </c>
      <c r="C979" s="44" t="s">
        <v>41</v>
      </c>
      <c r="D979" s="437"/>
      <c r="E979" s="448" t="s">
        <v>20</v>
      </c>
      <c r="F979" s="44" t="s">
        <v>2019</v>
      </c>
      <c r="G979" s="448" t="s">
        <v>184</v>
      </c>
      <c r="H979" s="437">
        <v>540.92614000000003</v>
      </c>
      <c r="I979" s="437">
        <v>1</v>
      </c>
      <c r="J979" s="448">
        <v>540.92614000000003</v>
      </c>
      <c r="K979" s="448">
        <v>540.92614000000003</v>
      </c>
      <c r="L979" s="448">
        <v>1</v>
      </c>
      <c r="M979" s="448">
        <v>540.92614000000003</v>
      </c>
      <c r="N979" s="6" t="s">
        <v>2025</v>
      </c>
      <c r="O979" s="438">
        <v>45754</v>
      </c>
      <c r="P979" s="33" t="str">
        <f>HYPERLINK("https://my.zakupivli.pro/remote/dispatcher/state_purchase_view/58600113", "UA-2025-04-07-011371-a")</f>
        <v>UA-2025-04-07-011371-a</v>
      </c>
      <c r="Q979" s="448">
        <v>540.92614000000003</v>
      </c>
      <c r="R979" s="448">
        <v>1</v>
      </c>
      <c r="S979" s="448">
        <v>540.92614000000003</v>
      </c>
      <c r="T979" s="449">
        <v>45754</v>
      </c>
      <c r="U979" s="437"/>
      <c r="V979" s="448" t="s">
        <v>59</v>
      </c>
    </row>
    <row r="980" spans="1:22" ht="62.4" x14ac:dyDescent="0.3">
      <c r="A980" s="437">
        <v>974</v>
      </c>
      <c r="B980" s="448" t="s">
        <v>40</v>
      </c>
      <c r="C980" s="44" t="s">
        <v>41</v>
      </c>
      <c r="D980" s="437"/>
      <c r="E980" s="448" t="s">
        <v>20</v>
      </c>
      <c r="F980" s="44" t="s">
        <v>2020</v>
      </c>
      <c r="G980" s="448" t="s">
        <v>184</v>
      </c>
      <c r="H980" s="437">
        <v>72216.95</v>
      </c>
      <c r="I980" s="437">
        <v>1</v>
      </c>
      <c r="J980" s="448">
        <v>72216.95</v>
      </c>
      <c r="K980" s="448">
        <v>72216.95</v>
      </c>
      <c r="L980" s="448">
        <v>1</v>
      </c>
      <c r="M980" s="448">
        <v>72216.95</v>
      </c>
      <c r="N980" s="6" t="s">
        <v>2026</v>
      </c>
      <c r="O980" s="449">
        <v>45754</v>
      </c>
      <c r="P980" s="33" t="str">
        <f>HYPERLINK("https://my.zakupivli.pro/remote/dispatcher/state_purchase_view/58599837", "UA-2025-04-07-011210-a")</f>
        <v>UA-2025-04-07-011210-a</v>
      </c>
      <c r="Q980" s="448">
        <v>72216.95</v>
      </c>
      <c r="R980" s="448">
        <v>1</v>
      </c>
      <c r="S980" s="448">
        <v>72216.95</v>
      </c>
      <c r="T980" s="449">
        <v>45754</v>
      </c>
      <c r="U980" s="437"/>
      <c r="V980" s="448" t="s">
        <v>59</v>
      </c>
    </row>
    <row r="981" spans="1:22" ht="93.6" x14ac:dyDescent="0.3">
      <c r="A981" s="437">
        <v>975</v>
      </c>
      <c r="B981" s="448" t="s">
        <v>40</v>
      </c>
      <c r="C981" s="44" t="s">
        <v>41</v>
      </c>
      <c r="D981" s="437"/>
      <c r="E981" s="448" t="s">
        <v>20</v>
      </c>
      <c r="F981" s="44" t="s">
        <v>2021</v>
      </c>
      <c r="G981" s="448" t="s">
        <v>184</v>
      </c>
      <c r="H981" s="437">
        <v>237.53351000000001</v>
      </c>
      <c r="I981" s="437">
        <v>1</v>
      </c>
      <c r="J981" s="448">
        <v>237.53351000000001</v>
      </c>
      <c r="K981" s="448">
        <v>237.53351000000001</v>
      </c>
      <c r="L981" s="448">
        <v>1</v>
      </c>
      <c r="M981" s="448">
        <v>237.53351000000001</v>
      </c>
      <c r="N981" s="6" t="s">
        <v>2027</v>
      </c>
      <c r="O981" s="449">
        <v>45754</v>
      </c>
      <c r="P981" s="33" t="str">
        <f>HYPERLINK("https://my.zakupivli.pro/remote/dispatcher/state_purchase_view/58599401", "UA-2025-04-07-011056-a")</f>
        <v>UA-2025-04-07-011056-a</v>
      </c>
      <c r="Q981" s="448">
        <v>237.53351000000001</v>
      </c>
      <c r="R981" s="448">
        <v>1</v>
      </c>
      <c r="S981" s="448">
        <v>237.53351000000001</v>
      </c>
      <c r="T981" s="449">
        <v>45754</v>
      </c>
      <c r="U981" s="437"/>
      <c r="V981" s="448" t="s">
        <v>59</v>
      </c>
    </row>
    <row r="982" spans="1:22" ht="93.6" x14ac:dyDescent="0.3">
      <c r="A982" s="437">
        <v>976</v>
      </c>
      <c r="B982" s="448" t="s">
        <v>40</v>
      </c>
      <c r="C982" s="44" t="s">
        <v>41</v>
      </c>
      <c r="D982" s="437"/>
      <c r="E982" s="448" t="s">
        <v>20</v>
      </c>
      <c r="F982" s="44" t="s">
        <v>2022</v>
      </c>
      <c r="G982" s="448" t="s">
        <v>184</v>
      </c>
      <c r="H982" s="437">
        <v>263.96899999999999</v>
      </c>
      <c r="I982" s="437">
        <v>1</v>
      </c>
      <c r="J982" s="448">
        <v>263.96899999999999</v>
      </c>
      <c r="K982" s="448">
        <v>263.96899999999999</v>
      </c>
      <c r="L982" s="448">
        <v>1</v>
      </c>
      <c r="M982" s="448">
        <v>263.96899999999999</v>
      </c>
      <c r="N982" s="6" t="s">
        <v>2028</v>
      </c>
      <c r="O982" s="449">
        <v>45754</v>
      </c>
      <c r="P982" s="33" t="str">
        <f>HYPERLINK("https://my.zakupivli.pro/remote/dispatcher/state_purchase_view/58599183", "UA-2025-04-07-010912-a")</f>
        <v>UA-2025-04-07-010912-a</v>
      </c>
      <c r="Q982" s="448">
        <v>263.96899999999999</v>
      </c>
      <c r="R982" s="448">
        <v>1</v>
      </c>
      <c r="S982" s="448">
        <v>263.96899999999999</v>
      </c>
      <c r="T982" s="449">
        <v>45754</v>
      </c>
      <c r="U982" s="437"/>
      <c r="V982" s="448" t="s">
        <v>59</v>
      </c>
    </row>
    <row r="983" spans="1:22" ht="62.4" x14ac:dyDescent="0.3">
      <c r="A983" s="437">
        <v>977</v>
      </c>
      <c r="B983" s="448" t="s">
        <v>40</v>
      </c>
      <c r="C983" s="44" t="s">
        <v>884</v>
      </c>
      <c r="D983" s="437"/>
      <c r="E983" s="448" t="s">
        <v>20</v>
      </c>
      <c r="F983" s="44" t="s">
        <v>2023</v>
      </c>
      <c r="G983" s="448" t="s">
        <v>184</v>
      </c>
      <c r="H983" s="448">
        <v>188.37469999999999</v>
      </c>
      <c r="I983" s="437">
        <v>1</v>
      </c>
      <c r="J983" s="448">
        <v>188.37469999999999</v>
      </c>
      <c r="K983" s="448">
        <v>188.37469999999999</v>
      </c>
      <c r="L983" s="448">
        <v>1</v>
      </c>
      <c r="M983" s="448">
        <v>188.37469999999999</v>
      </c>
      <c r="N983" s="6" t="s">
        <v>2029</v>
      </c>
      <c r="O983" s="449">
        <v>45754</v>
      </c>
      <c r="P983" s="33" t="str">
        <f>HYPERLINK("https://my.zakupivli.pro/remote/dispatcher/state_purchase_view/58589905", "UA-2025-04-07-006839-a")</f>
        <v>UA-2025-04-07-006839-a</v>
      </c>
      <c r="Q983" s="448">
        <v>188.37469999999999</v>
      </c>
      <c r="R983" s="448">
        <v>1</v>
      </c>
      <c r="S983" s="448">
        <v>188.37469999999999</v>
      </c>
      <c r="T983" s="449">
        <v>45754</v>
      </c>
      <c r="U983" s="437"/>
      <c r="V983" s="448" t="s">
        <v>59</v>
      </c>
    </row>
    <row r="984" spans="1:22" ht="78" x14ac:dyDescent="0.3">
      <c r="A984" s="437">
        <v>978</v>
      </c>
      <c r="B984" s="448" t="s">
        <v>40</v>
      </c>
      <c r="C984" s="44" t="s">
        <v>41</v>
      </c>
      <c r="D984" s="437"/>
      <c r="E984" s="448" t="s">
        <v>20</v>
      </c>
      <c r="F984" s="44" t="s">
        <v>1596</v>
      </c>
      <c r="G984" s="448" t="s">
        <v>184</v>
      </c>
      <c r="H984" s="448">
        <v>72.577250000000006</v>
      </c>
      <c r="I984" s="437">
        <v>1</v>
      </c>
      <c r="J984" s="437">
        <v>72.577250000000006</v>
      </c>
      <c r="K984" s="448">
        <v>72.577250000000006</v>
      </c>
      <c r="L984" s="448">
        <v>1</v>
      </c>
      <c r="M984" s="448">
        <v>72.577250000000006</v>
      </c>
      <c r="N984" s="6" t="s">
        <v>2030</v>
      </c>
      <c r="O984" s="449">
        <v>45754</v>
      </c>
      <c r="P984" s="33" t="str">
        <f>HYPERLINK("https://my.zakupivli.pro/remote/dispatcher/state_purchase_view/58589458", "UA-2025-04-07-006636-a")</f>
        <v>UA-2025-04-07-006636-a</v>
      </c>
      <c r="Q984" s="448">
        <v>72.577250000000006</v>
      </c>
      <c r="R984" s="448">
        <v>1</v>
      </c>
      <c r="S984" s="448">
        <v>72.577250000000006</v>
      </c>
      <c r="T984" s="449">
        <v>45754</v>
      </c>
      <c r="U984" s="437"/>
      <c r="V984" s="448" t="s">
        <v>59</v>
      </c>
    </row>
    <row r="985" spans="1:22" ht="109.2" x14ac:dyDescent="0.3">
      <c r="A985" s="437">
        <v>979</v>
      </c>
      <c r="B985" s="448" t="s">
        <v>40</v>
      </c>
      <c r="C985" s="44" t="s">
        <v>41</v>
      </c>
      <c r="D985" s="437"/>
      <c r="E985" s="448" t="s">
        <v>20</v>
      </c>
      <c r="F985" s="44" t="s">
        <v>2024</v>
      </c>
      <c r="G985" s="448" t="s">
        <v>184</v>
      </c>
      <c r="H985" s="437">
        <v>621.60866999999996</v>
      </c>
      <c r="I985" s="437">
        <v>1</v>
      </c>
      <c r="J985" s="448">
        <v>621.60866999999996</v>
      </c>
      <c r="K985" s="448">
        <v>621.60866999999996</v>
      </c>
      <c r="L985" s="448">
        <v>1</v>
      </c>
      <c r="M985" s="448">
        <v>621.60866999999996</v>
      </c>
      <c r="N985" s="6" t="s">
        <v>2031</v>
      </c>
      <c r="O985" s="449">
        <v>45754</v>
      </c>
      <c r="P985" s="33" t="str">
        <f>HYPERLINK("https://my.zakupivli.pro/remote/dispatcher/state_purchase_view/58575307", "UA-2025-04-07-000293-a")</f>
        <v>UA-2025-04-07-000293-a</v>
      </c>
      <c r="Q985" s="448">
        <v>621.60866999999996</v>
      </c>
      <c r="R985" s="448">
        <v>1</v>
      </c>
      <c r="S985" s="448">
        <v>621.60866999999996</v>
      </c>
      <c r="T985" s="449">
        <v>45751</v>
      </c>
      <c r="U985" s="437"/>
      <c r="V985" s="448" t="s">
        <v>59</v>
      </c>
    </row>
    <row r="986" spans="1:22" ht="62.4" x14ac:dyDescent="0.3">
      <c r="A986" s="437">
        <v>980</v>
      </c>
      <c r="B986" s="437" t="s">
        <v>21</v>
      </c>
      <c r="C986" s="44" t="s">
        <v>969</v>
      </c>
      <c r="D986" s="437"/>
      <c r="E986" s="437" t="s">
        <v>75</v>
      </c>
      <c r="F986" s="225" t="s">
        <v>2060</v>
      </c>
      <c r="G986" s="437" t="s">
        <v>185</v>
      </c>
      <c r="H986" s="437">
        <v>78.594999999999999</v>
      </c>
      <c r="I986" s="437">
        <v>25</v>
      </c>
      <c r="J986" s="451">
        <v>78.594999999999999</v>
      </c>
      <c r="K986" s="451">
        <v>78.594999999999999</v>
      </c>
      <c r="L986" s="451">
        <v>25</v>
      </c>
      <c r="M986" s="451">
        <v>78.594999999999999</v>
      </c>
      <c r="N986" s="6" t="s">
        <v>2061</v>
      </c>
      <c r="O986" s="438">
        <v>45755</v>
      </c>
      <c r="P986" s="33" t="str">
        <f>HYPERLINK("https://my.zakupivli.pro/remote/dispatcher/state_purchase_view/58613538", "UA-2025-04-08-003191-a")</f>
        <v>UA-2025-04-08-003191-a</v>
      </c>
      <c r="Q986" s="451">
        <v>78.594999999999999</v>
      </c>
      <c r="R986" s="451">
        <v>25</v>
      </c>
      <c r="S986" s="451">
        <v>78.594999999999999</v>
      </c>
      <c r="T986" s="452">
        <v>45755</v>
      </c>
      <c r="U986" s="437"/>
      <c r="V986" s="451" t="s">
        <v>59</v>
      </c>
    </row>
    <row r="987" spans="1:22" ht="109.2" x14ac:dyDescent="0.3">
      <c r="A987" s="437">
        <v>981</v>
      </c>
      <c r="B987" s="437" t="s">
        <v>40</v>
      </c>
      <c r="C987" s="44" t="s">
        <v>884</v>
      </c>
      <c r="D987" s="437"/>
      <c r="E987" s="437" t="s">
        <v>20</v>
      </c>
      <c r="F987" s="44" t="s">
        <v>2062</v>
      </c>
      <c r="G987" s="437" t="s">
        <v>184</v>
      </c>
      <c r="H987" s="437">
        <v>353.7296</v>
      </c>
      <c r="I987" s="437">
        <v>1</v>
      </c>
      <c r="J987" s="451">
        <v>353.7296</v>
      </c>
      <c r="K987" s="451">
        <v>353.7296</v>
      </c>
      <c r="L987" s="451">
        <v>1</v>
      </c>
      <c r="M987" s="451">
        <v>353.7296</v>
      </c>
      <c r="N987" s="6" t="s">
        <v>2066</v>
      </c>
      <c r="O987" s="438">
        <v>45756</v>
      </c>
      <c r="P987" s="33" t="str">
        <f>HYPERLINK("https://my.zakupivli.pro/remote/dispatcher/state_purchase_view/58657540", "UA-2025-04-09-008129-a")</f>
        <v>UA-2025-04-09-008129-a</v>
      </c>
      <c r="Q987" s="451">
        <v>353.7296</v>
      </c>
      <c r="R987" s="451">
        <v>1</v>
      </c>
      <c r="S987" s="451">
        <v>353.7296</v>
      </c>
      <c r="T987" s="452">
        <v>45755</v>
      </c>
      <c r="U987" s="437"/>
      <c r="V987" s="451" t="s">
        <v>59</v>
      </c>
    </row>
    <row r="988" spans="1:22" ht="124.8" x14ac:dyDescent="0.3">
      <c r="A988" s="437">
        <v>982</v>
      </c>
      <c r="B988" s="437" t="s">
        <v>40</v>
      </c>
      <c r="C988" s="44" t="s">
        <v>884</v>
      </c>
      <c r="D988" s="437"/>
      <c r="E988" s="437" t="s">
        <v>20</v>
      </c>
      <c r="F988" s="44" t="s">
        <v>2063</v>
      </c>
      <c r="G988" s="451" t="s">
        <v>184</v>
      </c>
      <c r="H988" s="437">
        <v>82.641300000000001</v>
      </c>
      <c r="I988" s="437">
        <v>1</v>
      </c>
      <c r="J988" s="451">
        <v>82.641300000000001</v>
      </c>
      <c r="K988" s="451">
        <v>82.641300000000001</v>
      </c>
      <c r="L988" s="451">
        <v>1</v>
      </c>
      <c r="M988" s="451">
        <v>82.641300000000001</v>
      </c>
      <c r="N988" s="6" t="s">
        <v>2067</v>
      </c>
      <c r="O988" s="452">
        <v>45756</v>
      </c>
      <c r="P988" s="33" t="str">
        <f>HYPERLINK("https://my.zakupivli.pro/remote/dispatcher/state_purchase_view/58656841", "UA-2025-04-09-007809-a")</f>
        <v>UA-2025-04-09-007809-a</v>
      </c>
      <c r="Q988" s="451">
        <v>82.641300000000001</v>
      </c>
      <c r="R988" s="451">
        <v>1</v>
      </c>
      <c r="S988" s="451">
        <v>82.641300000000001</v>
      </c>
      <c r="T988" s="452">
        <v>45755</v>
      </c>
      <c r="U988" s="437"/>
      <c r="V988" s="451" t="s">
        <v>59</v>
      </c>
    </row>
    <row r="989" spans="1:22" ht="109.2" x14ac:dyDescent="0.3">
      <c r="A989" s="437">
        <v>983</v>
      </c>
      <c r="B989" s="437" t="s">
        <v>40</v>
      </c>
      <c r="C989" s="44" t="s">
        <v>41</v>
      </c>
      <c r="D989" s="437"/>
      <c r="E989" s="437" t="s">
        <v>20</v>
      </c>
      <c r="F989" s="44" t="s">
        <v>2064</v>
      </c>
      <c r="G989" s="451" t="s">
        <v>184</v>
      </c>
      <c r="H989" s="437">
        <v>293.67608999999999</v>
      </c>
      <c r="I989" s="437">
        <v>1</v>
      </c>
      <c r="J989" s="451">
        <v>293.67608999999999</v>
      </c>
      <c r="K989" s="451">
        <v>293.67608999999999</v>
      </c>
      <c r="L989" s="451">
        <v>1</v>
      </c>
      <c r="M989" s="451">
        <v>293.67608999999999</v>
      </c>
      <c r="N989" s="6" t="s">
        <v>2068</v>
      </c>
      <c r="O989" s="452">
        <v>45756</v>
      </c>
      <c r="P989" s="33" t="str">
        <f>HYPERLINK("https://my.zakupivli.pro/remote/dispatcher/state_purchase_view/58656209", "UA-2025-04-09-007528-a")</f>
        <v>UA-2025-04-09-007528-a</v>
      </c>
      <c r="Q989" s="451">
        <v>293.67608999999999</v>
      </c>
      <c r="R989" s="451">
        <v>1</v>
      </c>
      <c r="S989" s="451">
        <v>293.67608999999999</v>
      </c>
      <c r="T989" s="452">
        <v>45755</v>
      </c>
      <c r="U989" s="437"/>
      <c r="V989" s="451" t="s">
        <v>59</v>
      </c>
    </row>
    <row r="990" spans="1:22" ht="124.8" customHeight="1" x14ac:dyDescent="0.3">
      <c r="A990" s="437">
        <v>984</v>
      </c>
      <c r="B990" s="437" t="s">
        <v>40</v>
      </c>
      <c r="C990" s="44" t="s">
        <v>41</v>
      </c>
      <c r="D990" s="437"/>
      <c r="E990" s="437" t="s">
        <v>20</v>
      </c>
      <c r="F990" s="44" t="s">
        <v>2065</v>
      </c>
      <c r="G990" s="451" t="s">
        <v>184</v>
      </c>
      <c r="H990" s="451">
        <v>99.468768999999995</v>
      </c>
      <c r="I990" s="437">
        <v>1</v>
      </c>
      <c r="J990" s="451">
        <v>99.468768999999995</v>
      </c>
      <c r="K990" s="451">
        <v>99.468768999999995</v>
      </c>
      <c r="L990" s="451">
        <v>1</v>
      </c>
      <c r="M990" s="451">
        <v>99.468768999999995</v>
      </c>
      <c r="N990" s="6" t="s">
        <v>2069</v>
      </c>
      <c r="O990" s="452">
        <v>45756</v>
      </c>
      <c r="P990" s="33" t="str">
        <f>HYPERLINK("https://my.zakupivli.pro/remote/dispatcher/state_purchase_view/58651905", "UA-2025-04-09-005554-a")</f>
        <v>UA-2025-04-09-005554-a</v>
      </c>
      <c r="Q990" s="451">
        <v>99.468768999999995</v>
      </c>
      <c r="R990" s="451">
        <v>1</v>
      </c>
      <c r="S990" s="451">
        <v>99.468768999999995</v>
      </c>
      <c r="T990" s="452">
        <v>45755</v>
      </c>
      <c r="U990" s="437"/>
      <c r="V990" s="451" t="s">
        <v>59</v>
      </c>
    </row>
    <row r="991" spans="1:22" ht="43.2" x14ac:dyDescent="0.3">
      <c r="A991" s="437">
        <v>985</v>
      </c>
      <c r="B991" s="437" t="s">
        <v>21</v>
      </c>
      <c r="C991" s="41" t="s">
        <v>173</v>
      </c>
      <c r="D991" s="437"/>
      <c r="E991" s="437" t="s">
        <v>75</v>
      </c>
      <c r="F991" s="85" t="s">
        <v>2070</v>
      </c>
      <c r="G991" s="437" t="s">
        <v>186</v>
      </c>
      <c r="H991" s="437"/>
      <c r="I991" s="437">
        <v>43</v>
      </c>
      <c r="J991" s="437">
        <v>1654.9045799999999</v>
      </c>
      <c r="K991" s="437"/>
      <c r="L991" s="454">
        <v>43</v>
      </c>
      <c r="M991" s="454">
        <v>1654.9045799999999</v>
      </c>
      <c r="N991" s="6" t="s">
        <v>2071</v>
      </c>
      <c r="O991" s="438">
        <v>45757</v>
      </c>
      <c r="P991" s="33" t="str">
        <f>HYPERLINK("https://my.zakupivli.pro/remote/dispatcher/state_purchase_view/58679096", "UA-2025-04-10-002695-a")</f>
        <v>UA-2025-04-10-002695-a</v>
      </c>
      <c r="Q991" s="445"/>
      <c r="R991" s="445"/>
      <c r="S991" s="445"/>
      <c r="T991" s="428"/>
      <c r="U991" s="437"/>
      <c r="V991" s="437"/>
    </row>
    <row r="992" spans="1:22" ht="62.4" x14ac:dyDescent="0.3">
      <c r="A992" s="437">
        <v>986</v>
      </c>
      <c r="B992" s="437" t="s">
        <v>21</v>
      </c>
      <c r="C992" s="44" t="s">
        <v>1515</v>
      </c>
      <c r="D992" s="437"/>
      <c r="E992" s="458" t="s">
        <v>75</v>
      </c>
      <c r="F992" s="44" t="s">
        <v>2089</v>
      </c>
      <c r="G992" s="437" t="s">
        <v>185</v>
      </c>
      <c r="H992" s="437"/>
      <c r="I992" s="437">
        <v>11</v>
      </c>
      <c r="J992" s="437">
        <v>55.299190000000003</v>
      </c>
      <c r="K992" s="437"/>
      <c r="L992" s="458">
        <v>11</v>
      </c>
      <c r="M992" s="458">
        <v>55.299190000000003</v>
      </c>
      <c r="N992" s="6" t="s">
        <v>2090</v>
      </c>
      <c r="O992" s="438">
        <v>45761</v>
      </c>
      <c r="P992" s="463" t="str">
        <f>HYPERLINK("https://my.zakupivli.pro/remote/dispatcher/state_purchase_view/58741981", "UA-2025-04-14-002092-a")</f>
        <v>UA-2025-04-14-002092-a</v>
      </c>
      <c r="Q992" s="437"/>
      <c r="R992" s="458">
        <v>11</v>
      </c>
      <c r="S992" s="458">
        <v>55.299190000000003</v>
      </c>
      <c r="T992" s="457">
        <v>45761</v>
      </c>
      <c r="U992" s="437"/>
      <c r="V992" s="458" t="s">
        <v>59</v>
      </c>
    </row>
    <row r="993" spans="1:22" ht="62.4" x14ac:dyDescent="0.3">
      <c r="A993" s="437">
        <v>987</v>
      </c>
      <c r="B993" s="437" t="s">
        <v>21</v>
      </c>
      <c r="C993" s="44" t="s">
        <v>405</v>
      </c>
      <c r="D993" s="437"/>
      <c r="E993" s="437" t="s">
        <v>2093</v>
      </c>
      <c r="F993" s="44" t="s">
        <v>2091</v>
      </c>
      <c r="G993" s="437" t="s">
        <v>185</v>
      </c>
      <c r="H993" s="437"/>
      <c r="I993" s="437">
        <v>670</v>
      </c>
      <c r="J993" s="437">
        <v>1077.7565</v>
      </c>
      <c r="K993" s="437"/>
      <c r="L993" s="461">
        <v>670</v>
      </c>
      <c r="M993" s="461">
        <v>1077.7565</v>
      </c>
      <c r="N993" s="6" t="s">
        <v>2094</v>
      </c>
      <c r="O993" s="438">
        <v>45762</v>
      </c>
      <c r="P993" s="33" t="str">
        <f>HYPERLINK("https://my.zakupivli.pro/remote/dispatcher/state_purchase_view/58797476", "UA-2025-04-15-012874-a")</f>
        <v>UA-2025-04-15-012874-a</v>
      </c>
      <c r="Q993" s="445"/>
      <c r="R993" s="445"/>
      <c r="S993" s="445"/>
      <c r="T993" s="428"/>
      <c r="U993" s="437"/>
      <c r="V993" s="437"/>
    </row>
    <row r="994" spans="1:22" ht="124.8" x14ac:dyDescent="0.3">
      <c r="A994" s="461">
        <v>988</v>
      </c>
      <c r="B994" s="461" t="s">
        <v>40</v>
      </c>
      <c r="C994" s="44" t="s">
        <v>41</v>
      </c>
      <c r="D994" s="461"/>
      <c r="E994" s="461" t="s">
        <v>88</v>
      </c>
      <c r="F994" s="44" t="s">
        <v>2092</v>
      </c>
      <c r="G994" s="461" t="s">
        <v>184</v>
      </c>
      <c r="H994" s="461">
        <v>60008.99267</v>
      </c>
      <c r="I994" s="461">
        <v>1</v>
      </c>
      <c r="J994" s="461">
        <v>60008.99267</v>
      </c>
      <c r="K994" s="461">
        <v>60008.99267</v>
      </c>
      <c r="L994" s="461">
        <v>1</v>
      </c>
      <c r="M994" s="461">
        <v>60008.99267</v>
      </c>
      <c r="N994" s="6" t="s">
        <v>2095</v>
      </c>
      <c r="O994" s="462">
        <v>45762</v>
      </c>
      <c r="P994" s="33" t="str">
        <f>HYPERLINK("https://my.zakupivli.pro/remote/dispatcher/state_purchase_view/58796029", "UA-2025-04-15-012229-a")</f>
        <v>UA-2025-04-15-012229-a</v>
      </c>
      <c r="Q994" s="445"/>
      <c r="R994" s="445"/>
      <c r="S994" s="445"/>
      <c r="T994" s="428"/>
      <c r="U994" s="461"/>
      <c r="V994" s="461"/>
    </row>
    <row r="995" spans="1:22" ht="62.4" x14ac:dyDescent="0.3">
      <c r="A995" s="461">
        <v>989</v>
      </c>
      <c r="B995" s="461" t="s">
        <v>40</v>
      </c>
      <c r="C995" s="44" t="s">
        <v>541</v>
      </c>
      <c r="D995" s="461"/>
      <c r="E995" s="461" t="s">
        <v>75</v>
      </c>
      <c r="F995" s="44" t="s">
        <v>1909</v>
      </c>
      <c r="G995" s="461" t="s">
        <v>184</v>
      </c>
      <c r="H995" s="461">
        <v>408.31729000000001</v>
      </c>
      <c r="I995" s="461">
        <v>1</v>
      </c>
      <c r="J995" s="461">
        <v>408.31729000000001</v>
      </c>
      <c r="K995" s="461">
        <v>408.31729000000001</v>
      </c>
      <c r="L995" s="461">
        <v>1</v>
      </c>
      <c r="M995" s="461">
        <v>408.31729000000001</v>
      </c>
      <c r="N995" s="6" t="s">
        <v>2096</v>
      </c>
      <c r="O995" s="462">
        <v>45762</v>
      </c>
      <c r="P995" s="33" t="str">
        <f>HYPERLINK("https://my.zakupivli.pro/remote/dispatcher/state_purchase_view/58774811", "UA-2025-04-15-002650-a")</f>
        <v>UA-2025-04-15-002650-a</v>
      </c>
      <c r="Q995" s="461">
        <v>408.31729000000001</v>
      </c>
      <c r="R995" s="461">
        <v>1</v>
      </c>
      <c r="S995" s="461">
        <v>408.31729000000001</v>
      </c>
      <c r="T995" s="462">
        <v>45761</v>
      </c>
      <c r="U995" s="461"/>
      <c r="V995" s="461" t="s">
        <v>59</v>
      </c>
    </row>
    <row r="996" spans="1:22" ht="156" x14ac:dyDescent="0.3">
      <c r="A996" s="461">
        <v>990</v>
      </c>
      <c r="B996" s="461" t="s">
        <v>40</v>
      </c>
      <c r="C996" s="44" t="s">
        <v>884</v>
      </c>
      <c r="D996" s="461"/>
      <c r="E996" s="461" t="s">
        <v>20</v>
      </c>
      <c r="F996" s="44" t="s">
        <v>2097</v>
      </c>
      <c r="G996" s="461" t="s">
        <v>184</v>
      </c>
      <c r="H996" s="119">
        <v>2087.75</v>
      </c>
      <c r="I996" s="461">
        <v>1</v>
      </c>
      <c r="J996" s="119">
        <v>2087.75</v>
      </c>
      <c r="K996" s="119">
        <v>2087.75</v>
      </c>
      <c r="L996" s="464">
        <v>1</v>
      </c>
      <c r="M996" s="119">
        <v>2087.75</v>
      </c>
      <c r="N996" s="6" t="s">
        <v>2098</v>
      </c>
      <c r="O996" s="462">
        <v>45764</v>
      </c>
      <c r="P996" s="33" t="str">
        <f>HYPERLINK("https://my.zakupivli.pro/remote/dispatcher/state_purchase_view/58831849", "UA-2025-04-17-000408-a")</f>
        <v>UA-2025-04-17-000408-a</v>
      </c>
      <c r="Q996" s="445"/>
      <c r="R996" s="445"/>
      <c r="S996" s="445"/>
      <c r="T996" s="428"/>
      <c r="U996" s="461"/>
      <c r="V996" s="461"/>
    </row>
    <row r="997" spans="1:22" ht="62.4" x14ac:dyDescent="0.3">
      <c r="A997" s="461">
        <v>991</v>
      </c>
      <c r="B997" s="461" t="s">
        <v>40</v>
      </c>
      <c r="C997" s="44" t="s">
        <v>41</v>
      </c>
      <c r="D997" s="461"/>
      <c r="E997" s="461" t="s">
        <v>20</v>
      </c>
      <c r="F997" s="44" t="s">
        <v>2099</v>
      </c>
      <c r="G997" s="461" t="s">
        <v>184</v>
      </c>
      <c r="H997" s="461">
        <v>614.77817000000005</v>
      </c>
      <c r="I997" s="461">
        <v>1</v>
      </c>
      <c r="J997" s="464">
        <v>614.77817000000005</v>
      </c>
      <c r="K997" s="464">
        <v>614.77817000000005</v>
      </c>
      <c r="L997" s="464">
        <v>1</v>
      </c>
      <c r="M997" s="464">
        <v>614.77817000000005</v>
      </c>
      <c r="N997" s="6" t="s">
        <v>2100</v>
      </c>
      <c r="O997" s="462">
        <v>45764</v>
      </c>
      <c r="P997" s="33" t="str">
        <f>HYPERLINK("https://my.zakupivli.pro/remote/dispatcher/state_purchase_view/58853384", "UA-2025-04-17-010179-a")</f>
        <v>UA-2025-04-17-010179-a</v>
      </c>
      <c r="Q997" s="464">
        <v>614.77817000000005</v>
      </c>
      <c r="R997" s="464">
        <v>1</v>
      </c>
      <c r="S997" s="464">
        <v>614.77817000000005</v>
      </c>
      <c r="T997" s="465">
        <v>45764</v>
      </c>
      <c r="U997" s="461"/>
      <c r="V997" s="464" t="s">
        <v>59</v>
      </c>
    </row>
    <row r="998" spans="1:22" ht="140.4" x14ac:dyDescent="0.3">
      <c r="A998" s="461">
        <v>992</v>
      </c>
      <c r="B998" s="466" t="s">
        <v>40</v>
      </c>
      <c r="C998" s="44" t="s">
        <v>41</v>
      </c>
      <c r="D998" s="461"/>
      <c r="E998" s="461" t="s">
        <v>88</v>
      </c>
      <c r="F998" s="44" t="s">
        <v>2002</v>
      </c>
      <c r="G998" s="466" t="s">
        <v>184</v>
      </c>
      <c r="H998" s="461">
        <v>850.11284999999998</v>
      </c>
      <c r="I998" s="461">
        <v>1</v>
      </c>
      <c r="J998" s="466">
        <v>850.11284999999998</v>
      </c>
      <c r="K998" s="466">
        <v>850.11284999999998</v>
      </c>
      <c r="L998" s="466">
        <v>1</v>
      </c>
      <c r="M998" s="466">
        <v>850.11284999999998</v>
      </c>
      <c r="N998" s="6" t="s">
        <v>2101</v>
      </c>
      <c r="O998" s="462">
        <v>45765</v>
      </c>
      <c r="P998" s="469" t="str">
        <f>HYPERLINK("https://my.zakupivli.pro/remote/dispatcher/state_purchase_view/58876022", "UA-2025-04-18-008450-a")</f>
        <v>UA-2025-04-18-008450-a</v>
      </c>
      <c r="Q998" s="445"/>
      <c r="R998" s="445"/>
      <c r="S998" s="445"/>
      <c r="T998" s="428"/>
      <c r="U998" s="461"/>
      <c r="V998" s="461"/>
    </row>
    <row r="999" spans="1:22" ht="156" x14ac:dyDescent="0.3">
      <c r="A999" s="461">
        <v>993</v>
      </c>
      <c r="B999" s="466" t="s">
        <v>40</v>
      </c>
      <c r="C999" s="44" t="s">
        <v>41</v>
      </c>
      <c r="D999" s="461"/>
      <c r="E999" s="461" t="s">
        <v>88</v>
      </c>
      <c r="F999" s="44" t="s">
        <v>2102</v>
      </c>
      <c r="G999" s="466" t="s">
        <v>184</v>
      </c>
      <c r="H999" s="461">
        <v>665.31628000000001</v>
      </c>
      <c r="I999" s="461">
        <v>1</v>
      </c>
      <c r="J999" s="466">
        <v>665.31628000000001</v>
      </c>
      <c r="K999" s="466">
        <v>665.31628000000001</v>
      </c>
      <c r="L999" s="466">
        <v>1</v>
      </c>
      <c r="M999" s="466">
        <v>665.31628000000001</v>
      </c>
      <c r="N999" s="6" t="s">
        <v>2103</v>
      </c>
      <c r="O999" s="467">
        <v>45765</v>
      </c>
      <c r="P999" s="33" t="str">
        <f>HYPERLINK("https://my.zakupivli.pro/remote/dispatcher/state_purchase_view/58876357", "UA-2025-04-18-008599-a")</f>
        <v>UA-2025-04-18-008599-a</v>
      </c>
      <c r="Q999" s="445"/>
      <c r="R999" s="445"/>
      <c r="S999" s="445"/>
      <c r="T999" s="428"/>
      <c r="U999" s="461"/>
      <c r="V999" s="461"/>
    </row>
    <row r="1000" spans="1:22" ht="62.4" x14ac:dyDescent="0.3">
      <c r="A1000" s="461">
        <v>994</v>
      </c>
      <c r="B1000" s="461" t="s">
        <v>40</v>
      </c>
      <c r="C1000" s="44" t="s">
        <v>73</v>
      </c>
      <c r="D1000" s="461"/>
      <c r="E1000" s="468" t="s">
        <v>75</v>
      </c>
      <c r="F1000" s="65" t="s">
        <v>2105</v>
      </c>
      <c r="G1000" s="461" t="s">
        <v>184</v>
      </c>
      <c r="H1000" s="461">
        <v>117.38764999999999</v>
      </c>
      <c r="I1000" s="461">
        <v>1</v>
      </c>
      <c r="J1000" s="468">
        <v>117.38764999999999</v>
      </c>
      <c r="K1000" s="468">
        <v>117.38764999999999</v>
      </c>
      <c r="L1000" s="468">
        <v>1</v>
      </c>
      <c r="M1000" s="468">
        <v>117.38764999999999</v>
      </c>
      <c r="N1000" s="6" t="s">
        <v>2104</v>
      </c>
      <c r="O1000" s="462">
        <v>45680</v>
      </c>
      <c r="P1000" s="33" t="str">
        <f>HYPERLINK("https://my.zakupivli.pro/remote/dispatcher/state_purchase_view/58923256", "UA-2025-04-23-000184-a")</f>
        <v>UA-2025-04-23-000184-a</v>
      </c>
      <c r="Q1000" s="468">
        <v>117.38764999999999</v>
      </c>
      <c r="R1000" s="468">
        <v>1</v>
      </c>
      <c r="S1000" s="468">
        <v>117.38764999999999</v>
      </c>
      <c r="T1000" s="462"/>
      <c r="U1000" s="461"/>
      <c r="V1000" s="468" t="s">
        <v>59</v>
      </c>
    </row>
  </sheetData>
  <sortState ref="A5:V204">
    <sortCondition ref="O4"/>
  </sortState>
  <mergeCells count="17"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72530" xr:uid="{C1B61652-020B-4539-86DD-BA8B5B428FF1}"/>
    <hyperlink ref="P894" r:id="rId1755" display="https://my.zakupivli.pro/remote/dispatcher/state_purchase_view/57248238" xr:uid="{2F9475B4-D144-4244-B06A-3642906A299A}"/>
    <hyperlink ref="N893" r:id="rId1756" xr:uid="{92E21D9F-5257-486B-B57C-1F27ACE03420}"/>
    <hyperlink ref="N894" r:id="rId1757" xr:uid="{04F9C454-7F1A-48DC-8BF9-75C845C66861}"/>
    <hyperlink ref="P895" r:id="rId1758" display="https://my.zakupivli.pro/remote/dispatcher/state_purchase_view/57301275" xr:uid="{E70598EC-F8AA-4FC0-8A76-B672320C73C4}"/>
    <hyperlink ref="P896" r:id="rId1759" display="https://my.zakupivli.pro/remote/dispatcher/state_purchase_view/57295165" xr:uid="{C80488EC-391E-476C-B250-90D3BFBB36A8}"/>
    <hyperlink ref="P897" r:id="rId1760" display="https://my.zakupivli.pro/remote/dispatcher/state_purchase_view/57279883" xr:uid="{3463766F-D4BB-4C99-B0E6-6786A0F6103B}"/>
    <hyperlink ref="N895" r:id="rId1761" xr:uid="{66F50E58-2891-4D75-AE3F-DDE9C90AA267}"/>
    <hyperlink ref="N896" r:id="rId1762" xr:uid="{658F6F08-DBEF-4CA7-84CF-893F509681A7}"/>
    <hyperlink ref="N897" r:id="rId1763" xr:uid="{331193DE-DCA2-4169-B3A5-C2FDA4DA9E9C}"/>
    <hyperlink ref="P898" r:id="rId1764" display="https://my.zakupivli.pro/remote/dispatcher/state_purchase_view/57327334" xr:uid="{5BF417ED-C9CA-4E9E-AA6C-20071CD76B13}"/>
    <hyperlink ref="N898" r:id="rId1765" xr:uid="{770C3F7C-4D76-4520-A661-09E45522A7FA}"/>
    <hyperlink ref="P899" r:id="rId1766" display="https://my.zakupivli.pro/remote/dispatcher/state_purchase_view/57385934" xr:uid="{6418837D-6959-4FC2-887F-4693E229A1FD}"/>
    <hyperlink ref="P900" r:id="rId1767" display="https://my.zakupivli.pro/remote/dispatcher/state_purchase_view/57385694" xr:uid="{DEA0464B-E339-42B8-88B9-2CC7CEB5DB9D}"/>
    <hyperlink ref="P901" r:id="rId1768" display="https://my.zakupivli.pro/remote/dispatcher/state_purchase_view/57385694" xr:uid="{5AA66D49-D63A-46F1-B02F-EE90CFD10535}"/>
    <hyperlink ref="P902" r:id="rId1769" display="https://my.zakupivli.pro/remote/dispatcher/state_purchase_view/57385694" xr:uid="{4ACB510D-774D-416E-853E-044069751B61}"/>
    <hyperlink ref="P903" r:id="rId1770" display="https://my.zakupivli.pro/remote/dispatcher/state_purchase_view/57385694" xr:uid="{D121252F-759A-456D-BAAA-F10CE46BFEB8}"/>
    <hyperlink ref="P904" r:id="rId1771" display="https://my.zakupivli.pro/remote/dispatcher/state_purchase_view/57380194" xr:uid="{E1DB346D-9E82-4930-926D-927F02CD2D87}"/>
    <hyperlink ref="P905" r:id="rId1772" display="https://my.zakupivli.pro/remote/dispatcher/state_purchase_view/57407976" xr:uid="{F618411A-76E1-4461-81DC-74C86B2F3219}"/>
    <hyperlink ref="N899" r:id="rId1773" xr:uid="{AED371DC-8E6D-427E-BCF1-AEFAC0D3BE2D}"/>
    <hyperlink ref="N900" r:id="rId1774" xr:uid="{701C455F-9EF1-4995-AA6B-6492C86119A3}"/>
    <hyperlink ref="N901" r:id="rId1775" xr:uid="{1F3566FC-CE28-4C72-AAE5-0D01A9170B78}"/>
    <hyperlink ref="N902" r:id="rId1776" xr:uid="{547837F0-F010-4864-B9FC-8DB07BC5EA9A}"/>
    <hyperlink ref="N903" r:id="rId1777" xr:uid="{09976A2A-96F4-41D0-9CD8-EF57DF5F860E}"/>
    <hyperlink ref="N904" r:id="rId1778" xr:uid="{AFB2B379-1EA3-41ED-9DE2-482A86B38D43}"/>
    <hyperlink ref="N905" r:id="rId1779" xr:uid="{F3719ADA-5585-47D3-A848-96940E6787CF}"/>
    <hyperlink ref="P906" r:id="rId1780" display="https://my.zakupivli.pro/remote/dispatcher/state_purchase_view/57447516" xr:uid="{F55412F8-5B0F-41F0-B466-A9656BFE00D9}"/>
    <hyperlink ref="P907" r:id="rId1781" display="https://my.zakupivli.pro/remote/dispatcher/state_purchase_view/57446387" xr:uid="{F76A3220-41FD-4D77-AA25-D08D5E76CD4E}"/>
    <hyperlink ref="P908" r:id="rId1782" display="https://my.zakupivli.pro/remote/dispatcher/state_purchase_view/57445600" xr:uid="{0ABE0120-2D79-42D7-8739-EEBD20D954ED}"/>
    <hyperlink ref="P909" r:id="rId1783" display="https://my.zakupivli.pro/remote/dispatcher/state_purchase_view/57443185" xr:uid="{7FFF7976-4069-4188-BAE6-F7F64928EDC9}"/>
    <hyperlink ref="P910" r:id="rId1784" display="https://my.zakupivli.pro/remote/dispatcher/state_purchase_view/57441860" xr:uid="{8A63E464-2A9E-4666-93AB-93F74D7E0A96}"/>
    <hyperlink ref="P911" r:id="rId1785" display="https://my.zakupivli.pro/remote/dispatcher/state_purchase_view/57435375" xr:uid="{5FA9C13C-1BAD-4AF4-A445-70A25A5F7A73}"/>
    <hyperlink ref="N906" r:id="rId1786" xr:uid="{0B00E48B-D873-48BC-89B9-560BACAD2032}"/>
    <hyperlink ref="N907" r:id="rId1787" xr:uid="{9D89FDBD-34EC-49A6-B1F4-8FBB8CA033B1}"/>
    <hyperlink ref="N908" r:id="rId1788" xr:uid="{624D83AC-DF81-4ED7-8594-8362E8692CA2}"/>
    <hyperlink ref="N909" r:id="rId1789" xr:uid="{F3F7C2FF-C569-473C-8296-01C5DF7556B2}"/>
    <hyperlink ref="N910" r:id="rId1790" xr:uid="{08D971CD-6D58-4D29-B711-85B25BE975FD}"/>
    <hyperlink ref="N911" r:id="rId1791" xr:uid="{CD0481EF-D3FA-4935-B4F3-F5181D26AA68}"/>
    <hyperlink ref="P912" r:id="rId1792" display="https://my.zakupivli.pro/remote/dispatcher/state_purchase_view/57453868" xr:uid="{AD677C0D-0852-488B-A995-45292626B020}"/>
    <hyperlink ref="N912" r:id="rId1793" xr:uid="{F471F4FA-17EE-4734-85CE-A21C4E847856}"/>
    <hyperlink ref="P913" r:id="rId1794" display="https://my.zakupivli.pro/remote/dispatcher/state_purchase_view/57483469" xr:uid="{E47D05D4-1C00-48D3-B730-B523493E16F4}"/>
    <hyperlink ref="P914" r:id="rId1795" display="https://my.zakupivli.pro/remote/dispatcher/state_purchase_view/57480226" xr:uid="{3B62892E-B716-4B2C-9907-1B5FAC3B9BE5}"/>
    <hyperlink ref="P915" r:id="rId1796" display="https://my.zakupivli.pro/remote/dispatcher/state_purchase_view/57478572" xr:uid="{B99BE696-286E-4DC6-9E95-ECE652E7893D}"/>
    <hyperlink ref="P916" r:id="rId1797" display="https://my.zakupivli.pro/remote/dispatcher/state_purchase_view/57476914" xr:uid="{0B4AFDDE-3628-42A1-968D-E0234C567DF9}"/>
    <hyperlink ref="P917" r:id="rId1798" display="https://my.zakupivli.pro/remote/dispatcher/state_purchase_view/57476203" xr:uid="{3BDDC1D6-05E5-4F78-95F1-5743A480894D}"/>
    <hyperlink ref="P918" r:id="rId1799" display="https://my.zakupivli.pro/remote/dispatcher/state_purchase_view/57475723" xr:uid="{858DEBA4-B5BF-4643-86B9-B0923568ECB7}"/>
    <hyperlink ref="P919" r:id="rId1800" display="https://my.zakupivli.pro/remote/dispatcher/state_purchase_view/57469944" xr:uid="{72E220CA-A22A-4AEF-A697-0AFCABE9ECA4}"/>
    <hyperlink ref="N913" r:id="rId1801" xr:uid="{DC8793F4-4465-4F58-8584-FC87CFA4F4E8}"/>
    <hyperlink ref="N914" r:id="rId1802" xr:uid="{1A725801-B6BC-48FC-AF92-74163411C9E6}"/>
    <hyperlink ref="N915" r:id="rId1803" xr:uid="{A1483AE4-C49C-4EEF-8664-7BCF6DC4FE30}"/>
    <hyperlink ref="N916" r:id="rId1804" xr:uid="{97D72456-0DB8-4329-A266-42B3E7246D99}"/>
    <hyperlink ref="N917" r:id="rId1805" xr:uid="{7350F886-1CEF-4068-9504-F860896A1287}"/>
    <hyperlink ref="N918" r:id="rId1806" xr:uid="{887D9197-100E-4F20-9D11-BBD2BFB09614}"/>
    <hyperlink ref="N919" r:id="rId1807" xr:uid="{67DF8192-F936-4E72-86B5-5EADC3AA50C2}"/>
    <hyperlink ref="P920" r:id="rId1808" display="https://my.zakupivli.pro/remote/dispatcher/state_purchase_view/57524444" xr:uid="{705A4DE9-8B94-4634-BFA8-99A981E55B5B}"/>
    <hyperlink ref="P921" r:id="rId1809" display="https://my.zakupivli.pro/remote/dispatcher/state_purchase_view/57524423" xr:uid="{88FE3BA2-FD31-452E-B1BB-B55047C44558}"/>
    <hyperlink ref="N920" r:id="rId1810" xr:uid="{33413FD7-B088-422D-82EA-BCD21FE67555}"/>
    <hyperlink ref="N921" r:id="rId1811" xr:uid="{1E7FF446-BCE2-4F69-AC4B-C0825EF2DBEE}"/>
    <hyperlink ref="P922" r:id="rId1812" display="https://my.zakupivli.pro/remote/dispatcher/state_purchase_view/57612514" xr:uid="{92AC3B4D-D7F9-4224-9133-44AD53B92A96}"/>
    <hyperlink ref="P923" r:id="rId1813" display="https://my.zakupivli.pro/remote/dispatcher/state_purchase_view/57606569" xr:uid="{63BA0921-48A1-4E73-BD3F-E483AA70EDE9}"/>
    <hyperlink ref="P924" r:id="rId1814" display="https://my.zakupivli.pro/remote/dispatcher/state_purchase_view/57603945" xr:uid="{C6D27104-873C-4849-A09D-DB27213411C0}"/>
    <hyperlink ref="P925" r:id="rId1815" display="https://my.zakupivli.pro/remote/dispatcher/state_purchase_view/57593579" xr:uid="{9EB5135F-53B9-482F-847E-6D098C8231CD}"/>
    <hyperlink ref="P926" r:id="rId1816" display="https://my.zakupivli.pro/remote/dispatcher/state_purchase_view/57593579" xr:uid="{6E17F3A7-F0D5-41A1-BA26-038B13AD3AE7}"/>
    <hyperlink ref="P927" r:id="rId1817" display="https://my.zakupivli.pro/remote/dispatcher/state_purchase_view/57590825" xr:uid="{1B37BC3D-825E-4DC6-9528-A0D411C1E04B}"/>
    <hyperlink ref="N922" r:id="rId1818" xr:uid="{70177BB6-4CE1-4F98-865B-81AC8C9923DF}"/>
    <hyperlink ref="N923" r:id="rId1819" xr:uid="{4F14E2AF-23B0-44C9-AF2A-32B62706ED52}"/>
    <hyperlink ref="N924" r:id="rId1820" xr:uid="{F825F5A6-F807-412E-B1CA-54DBBD91FA95}"/>
    <hyperlink ref="N925" r:id="rId1821" xr:uid="{8FE5FD4E-EE4A-4084-AD4E-1ACC0C578B31}"/>
    <hyperlink ref="N926" r:id="rId1822" xr:uid="{367969E7-8FEA-4ABC-B354-7E8DF52505AE}"/>
    <hyperlink ref="N927" r:id="rId1823" xr:uid="{337FB2C3-B134-43C9-8209-E2AED992F6C0}"/>
    <hyperlink ref="P928" r:id="rId1824" display="https://my.zakupivli.pro/remote/dispatcher/state_purchase_view/57640739" xr:uid="{345527D3-FF12-48AF-BEB2-2A7DC2E27DEE}"/>
    <hyperlink ref="P929" r:id="rId1825" display="https://my.zakupivli.pro/remote/dispatcher/state_purchase_view/57638292" xr:uid="{B6481267-4517-4A32-B886-6D1202E3EA68}"/>
    <hyperlink ref="P930" r:id="rId1826" display="https://my.zakupivli.pro/remote/dispatcher/state_purchase_view/57623304" xr:uid="{61D1D149-A4E8-43EA-92A4-7C5A9B3B8C08}"/>
    <hyperlink ref="P931" r:id="rId1827" display="https://my.zakupivli.pro/remote/dispatcher/state_purchase_view/57623075" xr:uid="{73FE753E-EF2A-4B0A-9EC7-39D4087F7FE8}"/>
    <hyperlink ref="N928" r:id="rId1828" xr:uid="{4E428A0C-D834-44D0-9506-4AFDF2DC80BF}"/>
    <hyperlink ref="N929" r:id="rId1829" xr:uid="{08164470-9522-4435-B358-FD173AC29996}"/>
    <hyperlink ref="N930" r:id="rId1830" xr:uid="{289F0533-65E4-49CC-A519-D7897094C501}"/>
    <hyperlink ref="N931" r:id="rId1831" xr:uid="{F776421B-06C1-4996-8BB3-28D0A38E7BDF}"/>
    <hyperlink ref="P932" r:id="rId1832" display="https://my.zakupivli.pro/remote/dispatcher/state_purchase_view/57711359" xr:uid="{8CAA4021-A818-4D57-A3D8-AC2CFDA39DF8}"/>
    <hyperlink ref="P933" r:id="rId1833" display="https://my.zakupivli.pro/remote/dispatcher/state_purchase_view/57700470" xr:uid="{3C9CB5BE-BF45-41B5-8A58-67BE72F7F5DD}"/>
    <hyperlink ref="N932" r:id="rId1834" xr:uid="{94038971-4775-4343-8845-BD016B8333EB}"/>
    <hyperlink ref="N933" r:id="rId1835" xr:uid="{38EA7EFE-4357-480E-B88E-7FC9BDCC72B8}"/>
    <hyperlink ref="P934" r:id="rId1836" display="https://my.zakupivli.pro/remote/dispatcher/state_purchase_view/57741352" xr:uid="{57280DCD-5E51-4FA1-8057-BF6AC37F02A0}"/>
    <hyperlink ref="P935" r:id="rId1837" display="https://my.zakupivli.pro/remote/dispatcher/state_purchase_view/57739836" xr:uid="{AA0C7F9D-0AD5-4835-82F7-33B3A09FAA59}"/>
    <hyperlink ref="P936" r:id="rId1838" display="https://my.zakupivli.pro/remote/dispatcher/state_purchase_view/57738530" xr:uid="{5A0DA3CD-773B-4E23-AA62-85E8AD613C69}"/>
    <hyperlink ref="P937" r:id="rId1839" display="https://my.zakupivli.pro/remote/dispatcher/state_purchase_view/57734768" xr:uid="{85E1AFCA-12D1-4EA4-8C98-46E7AB41D535}"/>
    <hyperlink ref="P938" r:id="rId1840" display="https://my.zakupivli.pro/remote/dispatcher/state_purchase_view/57734245" xr:uid="{493CD7F1-933C-47E3-8664-02BCD32779A2}"/>
    <hyperlink ref="P939" r:id="rId1841" display="https://my.zakupivli.pro/remote/dispatcher/state_purchase_view/57729054" xr:uid="{2C3FA4E0-D8D3-4D07-AE45-65DAEC189BB8}"/>
    <hyperlink ref="N934" r:id="rId1842" xr:uid="{9261B3F1-B177-4B37-B845-53C3CD3ED677}"/>
    <hyperlink ref="N935" r:id="rId1843" xr:uid="{CBEFDD0E-FE82-4D56-A40D-FB100FBB9FDE}"/>
    <hyperlink ref="N936" r:id="rId1844" xr:uid="{BCDE94CF-E888-4DED-A26F-EA80202BD9B4}"/>
    <hyperlink ref="N937" r:id="rId1845" xr:uid="{2398ABB2-426F-4B9B-A25F-8A929B5664AB}"/>
    <hyperlink ref="N938" r:id="rId1846" xr:uid="{A639A215-2BF0-432B-957F-EB4C947D482D}"/>
    <hyperlink ref="N939" r:id="rId1847" xr:uid="{563D578F-5167-44EE-886A-FEC8FFBBD7D7}"/>
    <hyperlink ref="P940" r:id="rId1848" display="https://my.zakupivli.pro/remote/dispatcher/state_purchase_view/57767467" xr:uid="{D8C2670C-C371-4B4B-88EE-6FE3C053DFC0}"/>
    <hyperlink ref="P941" r:id="rId1849" display="https://my.zakupivli.pro/remote/dispatcher/state_purchase_view/57746790" xr:uid="{97015B84-88C5-48EA-BA8B-0F3C5D06E9AF}"/>
    <hyperlink ref="N940" r:id="rId1850" xr:uid="{D94E9D8F-C1F0-4ED3-B2E1-50EAC03275BD}"/>
    <hyperlink ref="N941" r:id="rId1851" xr:uid="{D605B83F-23E7-458F-9E68-173737B54CAA}"/>
    <hyperlink ref="P942" r:id="rId1852" display="https://my.zakupivli.pro/remote/dispatcher/state_purchase_view/57827963" xr:uid="{CB9A56DF-9A7F-44D0-A2B9-990A5ED6D991}"/>
    <hyperlink ref="P943" r:id="rId1853" display="https://my.zakupivli.pro/remote/dispatcher/state_purchase_view/57827098" xr:uid="{E124E1EF-6D15-49A0-B91E-0746E50541C9}"/>
    <hyperlink ref="N942" r:id="rId1854" xr:uid="{016EF292-6A90-4834-BF98-F99CD9CE155D}"/>
    <hyperlink ref="N943" r:id="rId1855" xr:uid="{A3F4D87E-6271-42E9-8E1E-9E1148D1D32F}"/>
    <hyperlink ref="P944" r:id="rId1856" display="https://my.zakupivli.pro/remote/dispatcher/state_purchase_view/57859720" xr:uid="{B916C5C8-54CE-4D36-875D-59A4C1F0B06F}"/>
    <hyperlink ref="N944" r:id="rId1857" xr:uid="{5F236D66-5A33-4A7A-8CB9-98E66CA6F13B}"/>
    <hyperlink ref="P945" r:id="rId1858" display="https://my.zakupivli.pro/remote/dispatcher/state_purchase_view/57875267" xr:uid="{4C46362C-2A00-407B-B99D-2F6D787C486A}"/>
    <hyperlink ref="P946" r:id="rId1859" display="https://my.zakupivli.pro/remote/dispatcher/state_purchase_view/57873346" xr:uid="{D54BF6DB-9B28-4DB8-9780-18A6DC00AA34}"/>
    <hyperlink ref="N945" r:id="rId1860" xr:uid="{6F3C6A98-C64A-4B1D-AD95-93917829C836}"/>
    <hyperlink ref="N946" r:id="rId1861" xr:uid="{2DEACFD8-474B-43C5-919B-73921342BE3E}"/>
    <hyperlink ref="P947" r:id="rId1862" display="https://my.zakupivli.pro/remote/dispatcher/state_purchase_view/57931528" xr:uid="{9ABCF467-2719-4F63-87C0-DA5F3BECE892}"/>
    <hyperlink ref="P948" r:id="rId1863" display="https://my.zakupivli.pro/remote/dispatcher/state_purchase_view/57925883" xr:uid="{AE32064E-7A0D-4444-B51C-79B8A638B121}"/>
    <hyperlink ref="N947" r:id="rId1864" xr:uid="{4352C236-623B-4DC8-A9E7-E9CA8C6A7E21}"/>
    <hyperlink ref="N948" r:id="rId1865" xr:uid="{43FFB573-FD8F-4C16-8AB2-FF3D44E67365}"/>
    <hyperlink ref="P949" r:id="rId1866" display="https://my.zakupivli.pro/remote/dispatcher/state_purchase_view/57971178" xr:uid="{9E3BCEF5-3073-4BCD-A62E-2D274A3EDA87}"/>
    <hyperlink ref="N949" r:id="rId1867" xr:uid="{305636EC-8CF4-4FD2-B462-9BBF63FA6572}"/>
    <hyperlink ref="P950" r:id="rId1868" display="https://my.zakupivli.pro/remote/dispatcher/state_purchase_view/58076884" xr:uid="{C7350BBE-6708-4B21-BA72-BE7750E512F7}"/>
    <hyperlink ref="P951" r:id="rId1869" display="https://my.zakupivli.pro/remote/dispatcher/state_purchase_view/58072937" xr:uid="{15205CC9-A87A-4871-AC3B-FEAA181F68D9}"/>
    <hyperlink ref="P952" r:id="rId1870" display="https://my.zakupivli.pro/remote/dispatcher/state_purchase_view/58061453" xr:uid="{E94CD589-6E65-49E0-A969-2CD4A51E139E}"/>
    <hyperlink ref="P953" r:id="rId1871" display="https://my.zakupivli.pro/remote/dispatcher/state_purchase_view/58060906" xr:uid="{F39E23FD-BFF0-45F1-B763-19ACC2C54B5D}"/>
    <hyperlink ref="P954" r:id="rId1872" display="https://my.zakupivli.pro/remote/dispatcher/state_purchase_view/58056297" xr:uid="{068421A4-CDC7-4C79-96FB-610E0226903C}"/>
    <hyperlink ref="N950" r:id="rId1873" xr:uid="{FA16B12A-DEA4-4AAA-9FF8-BE91346150CE}"/>
    <hyperlink ref="N951" r:id="rId1874" xr:uid="{1231B724-5B79-40B1-A691-A9908C5ED11B}"/>
    <hyperlink ref="N952" r:id="rId1875" xr:uid="{62CF2574-ACAF-4849-AA43-48A2AC842D26}"/>
    <hyperlink ref="N953" r:id="rId1876" xr:uid="{AA2C43F8-51B5-4D8F-9EE2-D76165F91938}"/>
    <hyperlink ref="N954" r:id="rId1877" xr:uid="{5A208C0E-23B1-4648-8420-998CE678615C}"/>
    <hyperlink ref="P955" r:id="rId1878" display="https://my.zakupivli.pro/remote/dispatcher/state_purchase_view/58109414" xr:uid="{89D92F28-2E74-4C09-9A73-EF91A39F90C2}"/>
    <hyperlink ref="P956" r:id="rId1879" display="https://my.zakupivli.pro/remote/dispatcher/state_purchase_view/58096222" xr:uid="{13C96A27-4967-4FA7-AC4A-6107E09FFA22}"/>
    <hyperlink ref="P957" r:id="rId1880" display="https://my.zakupivli.pro/remote/dispatcher/state_purchase_view/58089610" xr:uid="{9626023F-79D2-437F-982C-06D7669813C0}"/>
    <hyperlink ref="N955" r:id="rId1881" xr:uid="{ED9D236D-AF9D-452E-884F-9D0FA8C7D972}"/>
    <hyperlink ref="N956" r:id="rId1882" xr:uid="{79173122-EF53-4FC4-8247-AA9477DF16E2}"/>
    <hyperlink ref="N957" r:id="rId1883" xr:uid="{524B8B67-2651-4F6C-B5BC-095A7E708021}"/>
    <hyperlink ref="P958" r:id="rId1884" display="https://my.zakupivli.pro/remote/dispatcher/state_purchase_view/58211662" xr:uid="{6B1C548A-7623-403A-B5A5-FF23E8003C07}"/>
    <hyperlink ref="P959" r:id="rId1885" display="https://my.zakupivli.pro/remote/dispatcher/state_purchase_view/58211601" xr:uid="{1A5BDC3D-0E2E-4F33-B381-A6FB6A72003E}"/>
    <hyperlink ref="P960" r:id="rId1886" display="https://my.zakupivli.pro/remote/dispatcher/state_purchase_view/58199921" xr:uid="{A53F19A4-C360-411F-B4E5-5BA5A8D04625}"/>
    <hyperlink ref="N958" r:id="rId1887" xr:uid="{A8FF7F80-602F-4FE0-A34B-40017F0295FC}"/>
    <hyperlink ref="N959" r:id="rId1888" xr:uid="{3C470C81-205B-4077-BCFB-BDE631125C88}"/>
    <hyperlink ref="N960" r:id="rId1889" xr:uid="{2EC32A5D-AAF8-429E-B1C3-72A5E4D75A2A}"/>
    <hyperlink ref="P961" r:id="rId1890" display="https://my.zakupivli.pro/remote/dispatcher/state_purchase_view/58221122" xr:uid="{9F48E0BD-880B-4E17-AB79-7458043EEABD}"/>
    <hyperlink ref="N961" r:id="rId1891" xr:uid="{28DCF48E-D4A8-48E1-8302-DED498241D2B}"/>
    <hyperlink ref="P962" r:id="rId1892" display="https://my.zakupivli.pro/remote/dispatcher/state_purchase_view/58273102" xr:uid="{D974DBC5-1691-4349-8E17-A7E31E748F25}"/>
    <hyperlink ref="N962" r:id="rId1893" xr:uid="{8BA54B36-FD42-4DF3-8DCC-976C3D5EC8BC}"/>
    <hyperlink ref="P963" r:id="rId1894" display="https://my.zakupivli.pro/remote/dispatcher/state_purchase_view/58282530" xr:uid="{5E50D417-3DF0-431C-99B6-7856F9CA3AEB}"/>
    <hyperlink ref="P964" r:id="rId1895" display="https://my.zakupivli.pro/remote/dispatcher/state_purchase_view/58282446" xr:uid="{BD34D122-FBB1-43CC-8249-939237178036}"/>
    <hyperlink ref="P965" r:id="rId1896" display="https://my.zakupivli.pro/remote/dispatcher/state_purchase_view/58282171" xr:uid="{D56FF1BF-E576-4CED-A2F7-E7F611B31BE2}"/>
    <hyperlink ref="P966" r:id="rId1897" display="https://my.zakupivli.pro/remote/dispatcher/state_purchase_view/58281188" xr:uid="{2E2D7FF6-4C55-4680-9E0A-6DA3D4682370}"/>
    <hyperlink ref="N963" r:id="rId1898" xr:uid="{B472E40E-5095-44E6-ABDC-EA5A0ED087EA}"/>
    <hyperlink ref="N964" r:id="rId1899" xr:uid="{0CFD40A8-392C-4C96-ACAF-49AE1AF783CF}"/>
    <hyperlink ref="N965" r:id="rId1900" xr:uid="{5B41F75B-EEBD-427F-A516-05C7E84E1622}"/>
    <hyperlink ref="N966" r:id="rId1901" xr:uid="{CE8A0F68-893B-4644-A6FA-3986353C57B7}"/>
    <hyperlink ref="N967" r:id="rId1902" xr:uid="{5250307A-2829-43AD-9C55-B65DCDFA7F24}"/>
    <hyperlink ref="P968" r:id="rId1903" display="https://my.zakupivli.pro/remote/dispatcher/state_purchase_view/58434804" xr:uid="{10A33208-58ED-49CB-904A-45FFDB3C10EA}"/>
    <hyperlink ref="P969" r:id="rId1904" display="https://my.zakupivli.pro/remote/dispatcher/state_purchase_view/58402308" xr:uid="{2AB13D6C-ED60-4E26-B0BE-2992F2DA4006}"/>
    <hyperlink ref="P970" r:id="rId1905" display="https://my.zakupivli.pro/remote/dispatcher/state_purchase_view/58391456" xr:uid="{622E41D3-E28E-4A9C-85DE-B3DD3F5C83E7}"/>
    <hyperlink ref="P971" r:id="rId1906" display="https://my.zakupivli.pro/remote/dispatcher/state_purchase_view/58383433" xr:uid="{42D4CF6F-6489-4A9F-A7F6-634D4AE9A528}"/>
    <hyperlink ref="P972" r:id="rId1907" display="https://my.zakupivli.pro/remote/dispatcher/state_purchase_view/58330065" xr:uid="{078AB9BD-B8E9-45F3-AF32-2B3B80A5C9B9}"/>
    <hyperlink ref="P973" r:id="rId1908" display="https://my.zakupivli.pro/remote/dispatcher/state_purchase_view/58319979" xr:uid="{6DD179F8-3A9D-4E26-8FB8-EC6CBCEE8F9D}"/>
    <hyperlink ref="P974" r:id="rId1909" display="https://my.zakupivli.pro/remote/dispatcher/state_purchase_view/58318606" xr:uid="{2374E861-018E-422D-B6F1-5728BD74AEE2}"/>
    <hyperlink ref="N968" r:id="rId1910" xr:uid="{B356F766-7AB1-4501-8FD0-3BB27DB15E46}"/>
    <hyperlink ref="N969" r:id="rId1911" xr:uid="{6920C0EF-6990-4F3C-81D7-4F4EE6D310AD}"/>
    <hyperlink ref="N970" r:id="rId1912" xr:uid="{5AFF4F1F-F846-48AA-89B0-520449661570}"/>
    <hyperlink ref="N971" r:id="rId1913" xr:uid="{EE76E522-5E0B-4095-B40C-72A2AFE07BAB}"/>
    <hyperlink ref="N972" r:id="rId1914" xr:uid="{7F2DC0AD-50D9-4E4E-8A29-6D4B2273DDD3}"/>
    <hyperlink ref="N973" r:id="rId1915" xr:uid="{A9E233F1-1CB4-48CD-B200-883FD0D6CA18}"/>
    <hyperlink ref="N974" r:id="rId1916" xr:uid="{B69BE92E-731E-493B-B169-9B76EB0C99A4}"/>
    <hyperlink ref="P975" r:id="rId1917" display="https://my.zakupivli.pro/remote/dispatcher/state_purchase_view/58524451" xr:uid="{A967C8D4-F94B-4229-A992-05CB638AFA68}"/>
    <hyperlink ref="P976" r:id="rId1918" display="https://my.zakupivli.pro/remote/dispatcher/state_purchase_view/58523820" xr:uid="{3BD6C537-C1E1-458F-A343-C07809011D20}"/>
    <hyperlink ref="P977" r:id="rId1919" display="https://my.zakupivli.pro/remote/dispatcher/state_purchase_view/58513389" xr:uid="{EF8E254D-E769-432D-89EC-B0596BD2EE12}"/>
    <hyperlink ref="P978" r:id="rId1920" display="https://my.zakupivli.pro/remote/dispatcher/state_purchase_view/58476155" xr:uid="{4469495E-1B93-4047-99C2-DAC3966832E4}"/>
    <hyperlink ref="N975" r:id="rId1921" xr:uid="{FABAAE2C-DC27-45F9-8127-7BE3D9EF7F89}"/>
    <hyperlink ref="N976" r:id="rId1922" xr:uid="{18AA69DA-7031-41EB-8AA2-D46D15A679C6}"/>
    <hyperlink ref="N977" r:id="rId1923" xr:uid="{1A092C4C-1F8B-4BDD-A790-D96AE2D42136}"/>
    <hyperlink ref="N978" r:id="rId1924" xr:uid="{7018468F-860C-47D1-9F1E-91EE771375E1}"/>
    <hyperlink ref="P979" r:id="rId1925" display="https://my.zakupivli.pro/remote/dispatcher/state_purchase_view/58600113" xr:uid="{A63A6733-16F4-426A-95E1-67E1EE19E92C}"/>
    <hyperlink ref="P980" r:id="rId1926" display="https://my.zakupivli.pro/remote/dispatcher/state_purchase_view/58599837" xr:uid="{77F13F83-F908-439B-81FA-34D7A0366395}"/>
    <hyperlink ref="P981" r:id="rId1927" display="https://my.zakupivli.pro/remote/dispatcher/state_purchase_view/58599401" xr:uid="{1BFE0E28-2796-4B21-AB40-DD43A7497F54}"/>
    <hyperlink ref="P982" r:id="rId1928" display="https://my.zakupivli.pro/remote/dispatcher/state_purchase_view/58599183" xr:uid="{66C2A614-BF87-4B04-BD23-BBE6B864245C}"/>
    <hyperlink ref="P983" r:id="rId1929" display="https://my.zakupivli.pro/remote/dispatcher/state_purchase_view/58589905" xr:uid="{1180DFD0-776B-46A2-BDD0-BEC2CAA8A748}"/>
    <hyperlink ref="P984" r:id="rId1930" display="https://my.zakupivli.pro/remote/dispatcher/state_purchase_view/58589458" xr:uid="{36EA1DFD-30B4-49FE-B554-E9A567A8F547}"/>
    <hyperlink ref="P985" r:id="rId1931" display="https://my.zakupivli.pro/remote/dispatcher/state_purchase_view/58575307" xr:uid="{8CB2B428-4CBB-41B9-A825-4D4A6028892A}"/>
    <hyperlink ref="N979" r:id="rId1932" xr:uid="{792EB30D-C28A-4929-BC29-7267198323A4}"/>
    <hyperlink ref="N980" r:id="rId1933" xr:uid="{6440D2DA-2726-4713-B779-4A716A417C0D}"/>
    <hyperlink ref="N981" r:id="rId1934" xr:uid="{1177592B-D576-41F0-AB6C-7E1553721B49}"/>
    <hyperlink ref="N982" r:id="rId1935" xr:uid="{E16B6F1A-BE9D-4183-8194-409B455D3949}"/>
    <hyperlink ref="N983" r:id="rId1936" xr:uid="{6BBC1EBB-5420-4294-8FF3-87DBE3022000}"/>
    <hyperlink ref="N984" r:id="rId1937" xr:uid="{A36BEAC1-EC61-4C0F-A79E-80DF53467371}"/>
    <hyperlink ref="N985" r:id="rId1938" xr:uid="{0C330D67-6986-4A3B-9067-FA31C3AC2B3A}"/>
    <hyperlink ref="P986" r:id="rId1939" display="https://my.zakupivli.pro/remote/dispatcher/state_purchase_view/58613538" xr:uid="{9C7A7A34-20C8-4248-97D3-7FEC19F3433D}"/>
    <hyperlink ref="N986" r:id="rId1940" xr:uid="{11407562-139A-47E6-AC27-6314102A48C4}"/>
    <hyperlink ref="P987" r:id="rId1941" display="https://my.zakupivli.pro/remote/dispatcher/state_purchase_view/58657540" xr:uid="{DF983146-EC5C-418E-A5D6-D7EECA8CD74A}"/>
    <hyperlink ref="P988" r:id="rId1942" display="https://my.zakupivli.pro/remote/dispatcher/state_purchase_view/58656841" xr:uid="{2E50DD74-568E-4C53-9DD7-31ED6AB9F8A7}"/>
    <hyperlink ref="P989" r:id="rId1943" display="https://my.zakupivli.pro/remote/dispatcher/state_purchase_view/58656209" xr:uid="{91A5413C-703C-4FD0-B6DF-1F4ED628608E}"/>
    <hyperlink ref="P990" r:id="rId1944" display="https://my.zakupivli.pro/remote/dispatcher/state_purchase_view/58651905" xr:uid="{CEDBC4DF-1A9B-4103-8968-147298B0A704}"/>
    <hyperlink ref="N987" r:id="rId1945" xr:uid="{BC46890C-7346-413A-A42B-66FBA6B6FF1B}"/>
    <hyperlink ref="N988" r:id="rId1946" xr:uid="{937F2571-C0D6-4E95-95D5-E23B5001C873}"/>
    <hyperlink ref="N989" r:id="rId1947" xr:uid="{7BADA492-0185-45F4-A145-82B3841D82E8}"/>
    <hyperlink ref="N990" r:id="rId1948" xr:uid="{A9ADC2AF-6B6F-4BC9-A768-49AD9923FFF6}"/>
    <hyperlink ref="P991" r:id="rId1949" display="https://my.zakupivli.pro/remote/dispatcher/state_purchase_view/58679096" xr:uid="{0B490939-8C3F-40FD-8BC1-8F7F6016CB24}"/>
    <hyperlink ref="N991" r:id="rId1950" xr:uid="{BFF1069D-E178-4A24-91A1-087CA3A828A2}"/>
    <hyperlink ref="P992" r:id="rId1951" display="https://my.zakupivli.pro/remote/dispatcher/state_purchase_view/58741981" xr:uid="{7BFBDA98-FAA2-49C6-96C1-985D46B04451}"/>
    <hyperlink ref="N992" r:id="rId1952" xr:uid="{42F6081E-E1DF-41BA-8711-CBBE910A6D70}"/>
    <hyperlink ref="P993" r:id="rId1953" display="https://my.zakupivli.pro/remote/dispatcher/state_purchase_view/58797476" xr:uid="{4EA74044-A1EB-4685-A892-245996B69EFB}"/>
    <hyperlink ref="P994" r:id="rId1954" display="https://my.zakupivli.pro/remote/dispatcher/state_purchase_view/58796029" xr:uid="{C6D91335-A5F4-4087-A61C-B8F6FD13CF95}"/>
    <hyperlink ref="P995" r:id="rId1955" display="https://my.zakupivli.pro/remote/dispatcher/state_purchase_view/58774811" xr:uid="{1D2679CF-E435-4A32-B312-ECD744B83705}"/>
    <hyperlink ref="N993" r:id="rId1956" xr:uid="{C4FC65A9-EFFB-4929-868C-D561E13FFBD5}"/>
    <hyperlink ref="N994" r:id="rId1957" xr:uid="{67D5F009-AF14-4DEA-8123-16125D02356F}"/>
    <hyperlink ref="N995" r:id="rId1958" xr:uid="{0AB2FFED-8F90-4460-B405-6C998934A035}"/>
    <hyperlink ref="P996" r:id="rId1959" display="https://my.zakupivli.pro/remote/dispatcher/state_purchase_view/58831849" xr:uid="{485F2E67-1CB8-4253-A668-841FAC3DD7E2}"/>
    <hyperlink ref="N996" r:id="rId1960" xr:uid="{1966BC0A-F0F5-4243-AF88-76765D39B1C8}"/>
    <hyperlink ref="P997" r:id="rId1961" display="https://my.zakupivli.pro/remote/dispatcher/state_purchase_view/58853384" xr:uid="{EEBDC899-6F01-4405-945C-1B2C29A0376E}"/>
    <hyperlink ref="N997" r:id="rId1962" xr:uid="{357CC9A7-4984-4E9B-AC8C-D747F8C67095}"/>
    <hyperlink ref="P998" r:id="rId1963" display="https://my.zakupivli.pro/remote/dispatcher/state_purchase_view/58876022" xr:uid="{C138755D-61D0-4179-ABE4-C2C4D4FCC9A5}"/>
    <hyperlink ref="N998" r:id="rId1964" xr:uid="{70A4BB86-6469-448E-9C22-52B39E04AC49}"/>
    <hyperlink ref="P999" r:id="rId1965" display="https://my.zakupivli.pro/remote/dispatcher/state_purchase_view/58876357" xr:uid="{D40F85CA-380E-4457-904F-158EDCCE9D9D}"/>
    <hyperlink ref="N999" r:id="rId1966" xr:uid="{BE0896F0-DD63-4701-8D02-4C3894908CD1}"/>
    <hyperlink ref="P1000" r:id="rId1967" display="https://my.zakupivli.pro/remote/dispatcher/state_purchase_view/58923256" xr:uid="{105287CF-A6C7-4434-AC16-2D76CA3E2D9C}"/>
    <hyperlink ref="N1000" r:id="rId1968" xr:uid="{07829EF6-E535-48DC-B850-9B3C5BD69F19}"/>
  </hyperlinks>
  <pageMargins left="0.7" right="0.7" top="0.75" bottom="0.75" header="0.3" footer="0.3"/>
  <pageSetup paperSize="9" scale="34" orientation="landscape" r:id="rId19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2025-04-25T12:51:43Z</dcterms:modified>
</cp:coreProperties>
</file>