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2F2EA75D-0E95-49F4-A56D-496942968BD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73" i="1" l="1"/>
  <c r="P972" i="1"/>
  <c r="P971" i="1"/>
  <c r="P970" i="1"/>
  <c r="P969" i="1"/>
  <c r="P968" i="1"/>
  <c r="P967" i="1"/>
  <c r="P966" i="1"/>
  <c r="P965" i="1"/>
  <c r="P964" i="1"/>
  <c r="P963" i="1" l="1"/>
  <c r="P962" i="1"/>
  <c r="P961" i="1"/>
  <c r="P960" i="1"/>
  <c r="P959" i="1"/>
  <c r="P958" i="1"/>
  <c r="P957" i="1"/>
  <c r="P956" i="1"/>
  <c r="P955" i="1" l="1"/>
  <c r="P954" i="1" l="1"/>
  <c r="P953" i="1"/>
  <c r="P952" i="1"/>
  <c r="P951" i="1" l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 l="1"/>
  <c r="P922" i="1"/>
  <c r="P921" i="1" l="1"/>
  <c r="P920" i="1"/>
  <c r="P919" i="1"/>
  <c r="P918" i="1"/>
  <c r="P917" i="1"/>
  <c r="P916" i="1"/>
  <c r="P915" i="1"/>
  <c r="P914" i="1" l="1"/>
  <c r="P913" i="1" l="1"/>
  <c r="P912" i="1"/>
  <c r="P911" i="1"/>
  <c r="P910" i="1"/>
  <c r="P909" i="1"/>
  <c r="P908" i="1"/>
  <c r="P907" i="1" l="1"/>
  <c r="P906" i="1"/>
  <c r="P905" i="1"/>
  <c r="P904" i="1"/>
  <c r="P903" i="1"/>
  <c r="P902" i="1"/>
  <c r="P901" i="1"/>
  <c r="P900" i="1" l="1"/>
  <c r="P899" i="1" l="1"/>
  <c r="P898" i="1"/>
  <c r="P897" i="1"/>
  <c r="P896" i="1" l="1"/>
  <c r="P895" i="1"/>
  <c r="P894" i="1"/>
  <c r="P893" i="1" l="1"/>
  <c r="P892" i="1"/>
  <c r="P891" i="1"/>
  <c r="P890" i="1"/>
  <c r="P889" i="1"/>
  <c r="P888" i="1"/>
  <c r="P887" i="1"/>
  <c r="P886" i="1" l="1"/>
  <c r="P885" i="1" l="1"/>
  <c r="P884" i="1"/>
  <c r="P883" i="1"/>
  <c r="P882" i="1"/>
  <c r="P881" i="1"/>
  <c r="P880" i="1"/>
  <c r="P879" i="1" l="1"/>
  <c r="P878" i="1"/>
  <c r="P877" i="1"/>
  <c r="P876" i="1"/>
  <c r="P875" i="1"/>
  <c r="P874" i="1"/>
  <c r="P873" i="1"/>
  <c r="P867" i="1" l="1"/>
  <c r="P866" i="1"/>
  <c r="P872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<sst xmlns="http://schemas.openxmlformats.org/spreadsheetml/2006/main" count="6878" uniqueCount="2044">
  <si>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</si>
  <si>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</si>
  <si>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</si>
  <si>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</si>
  <si>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</si>
  <si>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</si>
  <si>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</si>
  <si>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</si>
  <si>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</si>
  <si>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</si>
  <si>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</si>
  <si>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</si>
  <si>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</si>
  <si>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</si>
  <si>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</si>
  <si>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</si>
  <si>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</si>
  <si>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</si>
  <si>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</si>
  <si>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</si>
  <si>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</si>
  <si>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</si>
  <si>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</si>
  <si>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</si>
  <si>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</si>
  <si>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</si>
  <si>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</si>
  <si>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</si>
  <si>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</si>
  <si>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</si>
  <si>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</si>
  <si>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</si>
  <si>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</si>
  <si>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</si>
  <si>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</si>
  <si>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</si>
  <si>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</si>
  <si>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</si>
  <si>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</si>
  <si>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</si>
  <si>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</si>
  <si>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</si>
  <si>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</si>
  <si>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</si>
  <si>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</si>
  <si>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</si>
  <si>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</si>
  <si>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</si>
  <si>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</si>
  <si>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</si>
  <si>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</si>
  <si>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</si>
  <si>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</si>
  <si>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</si>
  <si>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</si>
  <si>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</si>
  <si>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</si>
  <si>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</si>
  <si>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</si>
  <si>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</si>
  <si>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</si>
  <si>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</si>
  <si>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</si>
  <si>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</si>
  <si>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</si>
  <si>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</si>
  <si>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</si>
  <si>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</si>
  <si>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</si>
  <si>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</si>
  <si>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</si>
  <si>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</si>
  <si>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</si>
  <si>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</si>
  <si>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</si>
  <si>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</si>
  <si>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</si>
  <si>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</si>
  <si>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</si>
  <si>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</si>
  <si>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</si>
  <si>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</si>
  <si>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</si>
  <si>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</si>
  <si>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</si>
  <si>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</si>
  <si>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</si>
  <si>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</si>
  <si>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</si>
  <si>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</si>
  <si>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</si>
  <si>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</si>
  <si>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</si>
  <si>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</si>
  <si>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</si>
  <si>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</si>
  <si>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</si>
  <si>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</si>
  <si>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</si>
  <si>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</si>
  <si>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</si>
  <si>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</si>
  <si>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</si>
  <si>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</si>
  <si>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</si>
  <si>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</si>
  <si>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</si>
  <si>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</si>
  <si>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</si>
  <si>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</si>
  <si>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</si>
  <si>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</si>
  <si>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</si>
  <si>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</si>
  <si>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</si>
  <si>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</si>
  <si>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</si>
  <si>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</si>
  <si>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</si>
  <si>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</si>
  <si>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</si>
  <si>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</si>
  <si>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</si>
  <si>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</si>
  <si>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</si>
  <si>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</si>
  <si>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</si>
  <si>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</si>
  <si>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</si>
  <si>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</si>
  <si>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</si>
  <si>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</si>
  <si>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</si>
  <si>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</si>
  <si>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</si>
  <si>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</si>
  <si>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</si>
  <si>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</si>
  <si>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</si>
  <si>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</si>
  <si>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</si>
  <si>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</si>
  <si>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</si>
  <si>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</si>
  <si>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</si>
  <si>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</si>
  <si>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</si>
  <si>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</si>
  <si>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</si>
  <si>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</si>
  <si>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</si>
  <si>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</si>
  <si>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</si>
  <si>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</si>
  <si>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</si>
  <si>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</si>
  <si>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</si>
  <si>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</si>
  <si>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</si>
  <si>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</si>
  <si>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</si>
  <si>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</si>
  <si>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</si>
  <si>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</si>
  <si>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</si>
  <si>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</si>
  <si>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</si>
  <si>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</si>
  <si>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</si>
  <si>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</si>
  <si>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</si>
  <si>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</si>
  <si>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</si>
  <si>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</si>
  <si>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</si>
  <si>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</si>
  <si>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</si>
  <si>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</si>
  <si>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</si>
  <si>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</si>
  <si>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</si>
  <si>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</si>
  <si>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</si>
  <si>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</si>
  <si>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</si>
  <si>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</si>
  <si>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</si>
  <si>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</si>
  <si>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</si>
  <si>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</si>
  <si>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</si>
  <si>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</si>
  <si>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</si>
  <si>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</si>
  <si>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</si>
  <si>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</si>
  <si>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</si>
  <si>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</si>
  <si>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</si>
  <si>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</si>
  <si>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</si>
  <si>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</si>
  <si>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</si>
  <si>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</si>
  <si>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</si>
  <si>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</si>
  <si>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</si>
  <si>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</si>
  <si>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</si>
  <si>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</si>
  <si>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</si>
  <si>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</si>
  <si>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</si>
  <si>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</si>
  <si>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</si>
  <si>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</si>
  <si>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</si>
  <si>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</si>
  <si>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</si>
  <si>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</si>
  <si>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</si>
  <si>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</si>
  <si>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</si>
  <si>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</si>
  <si>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</si>
  <si>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</si>
  <si>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</si>
  <si>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</si>
  <si>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</si>
  <si>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</si>
  <si>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</si>
  <si>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</si>
  <si>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</si>
  <si>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</si>
  <si>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</si>
  <si>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</si>
  <si>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</si>
  <si>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</si>
  <si>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</si>
  <si>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</si>
  <si>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</si>
  <si>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</si>
  <si>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</si>
  <si>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</si>
  <si>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</si>
  <si>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</si>
  <si>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</si>
  <si>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</si>
  <si>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</si>
  <si>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</si>
  <si>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</si>
  <si>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</si>
  <si>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</si>
  <si>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</si>
  <si>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</si>
  <si>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</si>
  <si>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</si>
  <si>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</si>
  <si>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</si>
  <si>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</si>
  <si>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</si>
  <si>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</si>
  <si>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</si>
  <si>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</si>
  <si>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</si>
  <si>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</si>
  <si>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</si>
  <si>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</si>
  <si>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</si>
  <si>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</si>
  <si>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</si>
  <si>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</si>
  <si>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</si>
  <si>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</si>
  <si>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</si>
  <si>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</si>
  <si>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</si>
  <si>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</si>
  <si>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</si>
  <si>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</si>
  <si>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</si>
  <si>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</si>
  <si>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</si>
  <si>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</si>
  <si>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</si>
  <si>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</si>
  <si>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</si>
  <si>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</si>
  <si>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</si>
  <si>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</si>
  <si>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</si>
  <si>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</si>
  <si>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</si>
  <si>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</si>
  <si>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</si>
  <si>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</si>
  <si>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</si>
  <si>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</si>
  <si>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</si>
  <si>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</si>
  <si>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</si>
  <si>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</si>
  <si>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</si>
  <si>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</si>
  <si>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</si>
  <si>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</si>
  <si>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</si>
  <si>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</si>
  <si>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</si>
  <si>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</si>
  <si>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</si>
  <si>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</si>
  <si>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</si>
  <si>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</si>
  <si>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</si>
  <si>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</si>
  <si>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</si>
  <si>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</si>
  <si>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</si>
  <si>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</si>
  <si>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</si>
  <si>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</si>
  <si>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</si>
  <si>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</si>
  <si>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</si>
  <si>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</si>
  <si>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</si>
  <si>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</si>
  <si>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</si>
  <si>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</si>
  <si>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</si>
  <si>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</si>
  <si>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</si>
  <si>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</si>
  <si>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</si>
  <si>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</si>
  <si>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</si>
  <si>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</si>
  <si>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</si>
  <si>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</si>
  <si>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</si>
  <si>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</si>
  <si>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</si>
  <si>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</si>
  <si>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</si>
  <si>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</si>
  <si>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</si>
  <si>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</si>
  <si>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</si>
  <si>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</si>
  <si>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</si>
  <si>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</si>
  <si>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</si>
  <si>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</si>
  <si>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</si>
  <si>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</si>
  <si>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</si>
  <si>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</si>
  <si>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</si>
  <si>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</si>
  <si>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</si>
  <si>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</si>
  <si>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</si>
  <si>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</si>
  <si>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</si>
  <si>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</si>
  <si>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</si>
  <si>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</si>
  <si>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</si>
  <si>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</si>
  <si>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</si>
  <si>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</si>
  <si>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</si>
  <si>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Приєднання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</si>
  <si>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</si>
  <si>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</si>
  <si>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</si>
  <si>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</si>
  <si>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</si>
  <si>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</si>
  <si>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</si>
  <si>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</si>
  <si>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</si>
  <si>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</si>
  <si>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</si>
  <si>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</si>
  <si>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</si>
  <si>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</si>
  <si>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</si>
  <si>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</si>
  <si>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</si>
  <si>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</si>
  <si>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</si>
  <si>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</si>
  <si>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</si>
  <si>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</si>
  <si>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</si>
  <si>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</si>
  <si>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</si>
  <si>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</si>
  <si>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</si>
  <si>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</si>
  <si>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</si>
  <si>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</si>
  <si>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</si>
  <si>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</si>
  <si>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</si>
  <si>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</si>
  <si>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</si>
  <si>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</si>
  <si>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</si>
  <si>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</si>
  <si>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</si>
  <si>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</si>
  <si>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</si>
  <si>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</si>
  <si>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</si>
  <si>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</si>
  <si>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</si>
  <si>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</si>
  <si>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</si>
  <si>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</si>
  <si>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</si>
  <si>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</si>
  <si>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</si>
  <si>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</si>
  <si>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</si>
  <si>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</si>
  <si>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</si>
  <si>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</si>
  <si>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</si>
  <si>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</si>
  <si>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</si>
  <si>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</si>
  <si>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</si>
  <si>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</si>
  <si>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</si>
  <si>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</si>
  <si>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</si>
  <si>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</si>
  <si>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</si>
  <si>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</si>
  <si>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</si>
  <si>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</si>
  <si>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</si>
  <si>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</si>
  <si>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</si>
  <si>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</si>
  <si>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</si>
  <si>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</si>
  <si>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</si>
  <si>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</si>
  <si>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</si>
  <si>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</si>
  <si>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</si>
  <si>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</si>
  <si>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</si>
  <si>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</si>
  <si>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</si>
  <si>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</si>
  <si>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</si>
  <si>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</si>
  <si>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</si>
  <si>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</si>
  <si>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</si>
  <si>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</si>
  <si>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</si>
  <si>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</si>
  <si>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</si>
  <si>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</si>
  <si>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</si>
  <si>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</si>
  <si>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</si>
  <si>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</si>
  <si>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</si>
  <si>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</si>
  <si>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</si>
  <si>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</si>
  <si>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</si>
  <si>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</si>
  <si>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</si>
  <si>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</si>
  <si>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</si>
  <si>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</si>
  <si>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</si>
  <si>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</si>
  <si>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</si>
  <si>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</si>
  <si>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</si>
  <si>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</si>
  <si>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</si>
  <si>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</si>
  <si>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</si>
  <si>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</si>
  <si>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</si>
  <si>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</si>
  <si>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</si>
  <si>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</si>
  <si>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</si>
  <si>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</si>
  <si>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</si>
  <si>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</si>
  <si>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</si>
  <si>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</si>
  <si>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</si>
  <si>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</si>
  <si>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</si>
  <si>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</si>
  <si>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</si>
  <si>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</si>
  <si>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</si>
  <si>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</si>
  <si>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</si>
  <si>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</si>
  <si>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</si>
  <si>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</si>
  <si>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</si>
  <si>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</si>
  <si>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</si>
  <si>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</si>
  <si>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</si>
  <si>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</si>
  <si>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</si>
  <si>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</si>
  <si>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</si>
  <si>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</si>
  <si>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</si>
  <si>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</si>
  <si>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</si>
  <si>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</si>
  <si>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</si>
  <si>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</si>
  <si>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</si>
  <si>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</si>
  <si>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</si>
  <si>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</si>
  <si>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</si>
  <si>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</si>
  <si>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</si>
  <si>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</si>
  <si>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</si>
  <si>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</si>
  <si>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</si>
  <si>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</si>
  <si>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</si>
  <si>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</si>
  <si>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</si>
  <si>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</si>
  <si>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</si>
  <si>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</si>
  <si>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</si>
  <si>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</si>
  <si>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</si>
  <si>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</si>
  <si>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</si>
  <si>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</si>
  <si>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</si>
  <si>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</si>
  <si>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</si>
  <si>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</si>
  <si>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</si>
  <si>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</si>
  <si>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</si>
  <si>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</si>
  <si>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</si>
  <si>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</si>
  <si>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</si>
  <si>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</si>
  <si>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</si>
  <si>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</si>
  <si>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</si>
  <si>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</si>
  <si>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</si>
  <si>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</si>
  <si>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</si>
  <si>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</si>
  <si>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</si>
  <si>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</si>
  <si>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</si>
  <si>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</si>
  <si>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</si>
  <si>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</si>
  <si>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</si>
  <si>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</si>
  <si>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</si>
  <si>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</si>
  <si>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</si>
  <si>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</si>
  <si>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</si>
  <si>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</si>
  <si>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</si>
  <si>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</si>
  <si>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</si>
  <si>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</si>
  <si>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</si>
  <si>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</si>
  <si>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</si>
  <si>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</si>
  <si>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</si>
  <si>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</si>
  <si>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</si>
  <si>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</si>
  <si>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</si>
  <si>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</si>
  <si>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</si>
  <si>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</si>
  <si>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</si>
  <si>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</si>
  <si>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</si>
  <si>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</si>
  <si>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</si>
  <si>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</si>
  <si>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</si>
  <si>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</si>
  <si>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</si>
  <si>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</si>
  <si>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</si>
  <si>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</si>
  <si>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</si>
  <si>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</si>
  <si>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</si>
  <si>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</si>
  <si>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</si>
  <si>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</si>
  <si>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</si>
  <si>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</si>
  <si>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</si>
  <si>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</si>
  <si>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</si>
  <si>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</si>
  <si>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</si>
  <si>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</si>
  <si>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</si>
  <si>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</si>
  <si>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</si>
  <si>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</si>
  <si>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</si>
  <si>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</si>
  <si>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</si>
  <si>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</si>
  <si>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</si>
  <si>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</si>
  <si>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</si>
  <si>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</si>
  <si>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</si>
  <si>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</si>
  <si>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</si>
  <si>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</si>
  <si>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</si>
  <si>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</si>
  <si>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</si>
  <si>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</si>
  <si>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</si>
  <si>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</si>
  <si>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</si>
  <si>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</si>
  <si>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</si>
  <si>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</si>
  <si>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</si>
  <si>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</si>
  <si>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</si>
  <si>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</si>
  <si>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</si>
  <si>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</si>
  <si>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</si>
  <si>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</si>
  <si>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</si>
  <si>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</si>
  <si>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</si>
  <si>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</si>
  <si>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</si>
  <si>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</si>
  <si>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</si>
  <si>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</si>
  <si>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</si>
  <si>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</si>
  <si>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</si>
  <si>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</si>
  <si>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</si>
  <si>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</si>
  <si>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</si>
  <si>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</si>
  <si>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</si>
  <si>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</si>
  <si>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</si>
  <si>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</si>
  <si>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</si>
  <si>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</si>
  <si>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</si>
  <si>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</si>
  <si>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</si>
  <si>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</si>
  <si>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</si>
  <si>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</si>
  <si>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</si>
  <si>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</si>
  <si>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</si>
  <si>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</si>
  <si>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</si>
  <si>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</si>
  <si>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</si>
  <si>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</si>
  <si>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</si>
  <si>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</si>
  <si>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</si>
  <si>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</si>
  <si>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</si>
  <si>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</si>
  <si>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</si>
  <si>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</si>
  <si>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</si>
  <si>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</si>
  <si>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</si>
  <si>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</si>
  <si>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</si>
  <si>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</si>
  <si>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</si>
  <si>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</si>
  <si>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</si>
  <si>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</si>
  <si>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</si>
  <si>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</si>
  <si>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</si>
  <si>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</si>
  <si>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</si>
  <si>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</si>
  <si>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</si>
  <si>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</si>
  <si>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</si>
  <si>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</si>
  <si>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</si>
  <si>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</si>
  <si>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</si>
  <si>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</si>
  <si>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</si>
  <si>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</si>
  <si>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</si>
  <si>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</si>
  <si>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</si>
  <si>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</si>
  <si>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</si>
  <si>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</si>
  <si>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</si>
  <si>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</si>
  <si>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</si>
  <si>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</si>
  <si>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</si>
  <si>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</si>
  <si>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</si>
  <si>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</si>
  <si>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</si>
  <si>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</si>
  <si>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</si>
  <si>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</si>
  <si>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</si>
  <si>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</si>
  <si>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</si>
  <si>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</si>
  <si>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</si>
  <si>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</si>
  <si>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</si>
  <si>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</si>
  <si>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</si>
  <si>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</si>
  <si>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</si>
  <si>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</si>
  <si>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</si>
  <si>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</si>
  <si>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</si>
  <si>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</si>
  <si>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</si>
  <si>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</si>
  <si>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</si>
  <si>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</si>
  <si>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</si>
  <si>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</si>
  <si>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</si>
  <si>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</si>
  <si>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</si>
  <si>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</si>
  <si>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</si>
  <si>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</si>
  <si>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</si>
  <si>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</si>
  <si>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</si>
  <si>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</si>
  <si>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</si>
  <si>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</si>
  <si>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</si>
  <si>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</si>
  <si>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</si>
  <si>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</si>
  <si>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</si>
  <si>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</si>
  <si>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</si>
  <si>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</si>
  <si>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</si>
  <si>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</si>
  <si>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</si>
  <si>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</si>
  <si>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</si>
  <si>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</si>
  <si>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</si>
  <si>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</si>
  <si>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</si>
  <si>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</si>
  <si>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</si>
  <si>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</si>
  <si>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</si>
  <si>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</si>
  <si>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</si>
  <si>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</si>
  <si>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</si>
  <si>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</si>
  <si>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</si>
  <si>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</si>
  <si>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</si>
  <si>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</si>
  <si>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</si>
  <si>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</si>
  <si>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</si>
  <si>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</si>
  <si>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</si>
  <si>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</si>
  <si>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</si>
  <si>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</si>
  <si>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</si>
  <si>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</si>
  <si>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</si>
  <si>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</si>
  <si>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</si>
  <si>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</si>
  <si>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</si>
  <si>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</si>
  <si>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</si>
  <si>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</si>
  <si>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</si>
  <si>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</si>
  <si>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</si>
  <si>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</si>
  <si>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</si>
  <si>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</si>
  <si>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</si>
  <si>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</si>
  <si>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</si>
  <si>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</si>
  <si>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</si>
  <si>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</si>
  <si>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</si>
  <si>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</si>
  <si>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</si>
  <si>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</si>
  <si>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</si>
  <si>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</si>
  <si>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</si>
  <si>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</si>
  <si>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</si>
  <si>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</si>
  <si>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</si>
  <si>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</si>
  <si>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</si>
  <si>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</si>
  <si>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</si>
  <si>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</si>
  <si>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</si>
  <si>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</si>
  <si>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</si>
  <si>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</si>
  <si>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</si>
  <si>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</si>
  <si>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</si>
  <si>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</si>
  <si>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</si>
  <si>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</si>
  <si>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</si>
  <si>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</si>
  <si>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</si>
  <si>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</si>
  <si>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</si>
  <si>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</si>
  <si>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</si>
  <si>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</si>
  <si>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</si>
  <si>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</si>
  <si>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</si>
  <si>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</si>
  <si>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</si>
  <si>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</si>
  <si>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</si>
  <si>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</si>
  <si>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</si>
  <si>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</si>
  <si>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</si>
  <si>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</si>
  <si>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</si>
  <si>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</si>
  <si>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</si>
  <si>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</si>
  <si>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</si>
  <si>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</si>
  <si>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</si>
  <si>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</si>
  <si>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</si>
  <si>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</si>
  <si>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</si>
  <si>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</si>
  <si>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</si>
  <si>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</si>
  <si>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</si>
  <si>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</si>
  <si>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</si>
  <si>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</si>
  <si>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</si>
  <si>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</si>
  <si>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</si>
  <si>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</si>
  <si>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</si>
  <si>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</si>
  <si>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</si>
  <si>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</si>
  <si>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</si>
  <si>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</si>
  <si>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</si>
  <si>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</si>
  <si>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</si>
  <si>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</si>
  <si>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</si>
  <si>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</si>
  <si>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</si>
  <si>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</si>
  <si>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</si>
  <si>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</si>
  <si>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</si>
  <si>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</si>
  <si>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</si>
  <si>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</si>
  <si>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</si>
  <si>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</si>
  <si>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</si>
  <si>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</si>
  <si>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</si>
  <si>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</si>
  <si>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</si>
  <si>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</si>
  <si>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</si>
  <si>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</si>
  <si>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</si>
  <si>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</si>
  <si>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</si>
  <si>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</si>
  <si>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</si>
  <si>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</si>
  <si>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</si>
  <si>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</si>
  <si>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</si>
  <si>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</si>
  <si>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</si>
  <si>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</si>
  <si>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</si>
  <si>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</si>
  <si>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</si>
  <si>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</si>
  <si>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</si>
  <si>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</si>
  <si>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</si>
  <si>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</si>
  <si>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</si>
  <si>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</si>
  <si>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</si>
  <si>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</si>
  <si>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</si>
  <si>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</si>
  <si>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</si>
  <si>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</si>
  <si>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</si>
  <si>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</si>
  <si>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</si>
  <si>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</si>
  <si>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</si>
  <si>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</si>
  <si>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</si>
  <si>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</si>
  <si>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</si>
  <si>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</si>
  <si>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</si>
  <si>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</si>
  <si>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</si>
  <si>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</si>
  <si>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</si>
  <si>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</si>
  <si>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</si>
  <si>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</si>
  <si>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</si>
  <si>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</si>
  <si>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</si>
  <si>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</si>
  <si>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</si>
  <si>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</si>
  <si>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</si>
  <si>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</si>
  <si>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</si>
  <si>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</si>
  <si>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</si>
  <si>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</si>
  <si>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</si>
  <si>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</si>
  <si>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</si>
  <si>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</si>
  <si>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</si>
  <si>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</si>
  <si>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</si>
  <si>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</si>
  <si>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</si>
  <si>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</si>
  <si>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</si>
  <si>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</si>
  <si>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</si>
  <si>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</si>
  <si>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</si>
  <si>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</si>
  <si>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</si>
  <si>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</si>
  <si>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</si>
  <si>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</si>
  <si>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</si>
  <si>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</si>
  <si>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</si>
  <si>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</si>
  <si>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</si>
  <si>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</si>
  <si>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</si>
  <si>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</si>
  <si>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</si>
  <si>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</si>
  <si>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</si>
  <si>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</si>
  <si>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</si>
  <si>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</si>
  <si>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</si>
  <si>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</si>
  <si>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</si>
  <si>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</si>
  <si>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</si>
  <si>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</si>
  <si>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</si>
  <si>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</si>
  <si>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</si>
  <si>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</si>
  <si>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</si>
  <si>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</si>
  <si>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</si>
  <si>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</si>
  <si>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</si>
  <si>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</si>
  <si>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</si>
  <si>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</si>
  <si>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</si>
  <si>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</si>
  <si>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</si>
  <si>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</si>
  <si>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</si>
  <si>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</si>
  <si>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</si>
  <si>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</si>
  <si>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</si>
  <si>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</si>
  <si>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</si>
  <si>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</si>
  <si>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</si>
  <si>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</si>
  <si>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</si>
  <si>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</si>
  <si>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</si>
  <si>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</si>
  <si>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</si>
  <si>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</si>
  <si>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</si>
  <si>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</si>
  <si>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</si>
  <si>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</si>
  <si>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</si>
  <si>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</si>
  <si>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</si>
  <si>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</si>
  <si>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</si>
  <si>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</si>
  <si>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</si>
  <si>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</si>
  <si>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</si>
  <si>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</si>
  <si>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</si>
  <si>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</si>
  <si>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</si>
  <si>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</si>
  <si>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</si>
  <si>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</si>
  <si>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</si>
  <si>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</si>
  <si>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</si>
  <si>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</si>
  <si>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</si>
  <si>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</si>
  <si>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</si>
  <si>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</si>
  <si>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</si>
  <si>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</si>
  <si>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</si>
  <si>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</si>
  <si>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</si>
  <si>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</si>
  <si>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</si>
  <si>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</si>
  <si>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</si>
  <si>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</si>
  <si>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</si>
  <si>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</si>
  <si>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</si>
  <si>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</si>
  <si>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</si>
  <si>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</si>
  <si>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</si>
  <si>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</si>
  <si>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</si>
  <si>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</si>
  <si>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</si>
  <si>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</si>
  <si>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</si>
  <si>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</si>
  <si>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</si>
  <si>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</si>
  <si>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</si>
  <si>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</si>
  <si>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</si>
  <si>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</si>
  <si>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</si>
  <si>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</si>
  <si>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</si>
  <si>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</si>
  <si>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</si>
  <si>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</si>
  <si>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</si>
  <si>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</si>
  <si>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</si>
  <si>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</si>
  <si>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</si>
  <si>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</si>
  <si>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</si>
  <si>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</si>
  <si>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</si>
  <si>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</si>
  <si>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</si>
  <si>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</si>
  <si>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</si>
  <si>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</si>
  <si>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</si>
  <si>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</si>
  <si>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</si>
  <si>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</si>
  <si>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</si>
  <si>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</si>
  <si>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</si>
  <si>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</si>
  <si>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</si>
  <si>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</si>
  <si>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</si>
  <si>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</si>
  <si>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</si>
  <si>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</si>
  <si>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</si>
  <si>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</si>
  <si>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</si>
  <si>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</si>
  <si>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</si>
  <si>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</si>
  <si>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</si>
  <si>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</si>
  <si>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</si>
  <si>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</si>
  <si>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</si>
  <si>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</si>
  <si>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</si>
  <si>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</si>
  <si>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</si>
  <si>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</si>
  <si>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</si>
  <si>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</si>
  <si>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</si>
  <si>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</si>
  <si>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</si>
  <si>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</si>
  <si>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</si>
  <si>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</si>
  <si>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</si>
  <si>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</si>
  <si>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</si>
  <si>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</si>
  <si>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</si>
  <si>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</si>
  <si>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</si>
  <si>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</si>
  <si>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</si>
  <si>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</si>
  <si>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</si>
  <si>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</si>
  <si>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</si>
  <si>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</si>
  <si>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</si>
  <si>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</si>
  <si>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</si>
  <si>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</si>
  <si>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</si>
  <si>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</si>
  <si>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</si>
  <si>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</si>
  <si>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</si>
  <si>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</si>
  <si>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</si>
  <si>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</si>
  <si>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</si>
  <si>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</si>
  <si>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</si>
  <si>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</si>
  <si>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</si>
  <si>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</si>
  <si>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</si>
  <si>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</si>
  <si>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</si>
  <si>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</si>
  <si>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</si>
  <si>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</si>
  <si>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</si>
  <si>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</si>
  <si>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</si>
  <si>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</si>
  <si>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</si>
  <si>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</si>
  <si>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</si>
  <si>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</si>
  <si>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</si>
  <si>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</si>
  <si>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</si>
  <si>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</si>
  <si>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</si>
  <si>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</si>
  <si>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</si>
  <si>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</si>
  <si>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</si>
  <si>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</si>
  <si>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</si>
  <si>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</si>
  <si>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</si>
  <si>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</si>
  <si>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</si>
  <si>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</si>
  <si>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</si>
  <si>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</si>
  <si>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</si>
  <si>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</si>
  <si>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</si>
  <si>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</si>
  <si>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</si>
  <si>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</si>
  <si>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</si>
  <si>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</si>
  <si>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</si>
  <si>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</si>
  <si>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</si>
  <si>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</si>
  <si>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</si>
  <si>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</si>
  <si>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</si>
  <si>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</si>
  <si>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</si>
  <si>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</si>
  <si>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</si>
  <si>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</si>
  <si>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</si>
  <si>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</si>
  <si>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</si>
  <si>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</si>
  <si>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</si>
  <si>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</si>
  <si>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</si>
  <si>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</si>
  <si>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</si>
  <si>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</si>
  <si>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</si>
  <si>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</si>
  <si>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</si>
  <si>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</si>
  <si>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</si>
  <si>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</si>
  <si>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</si>
  <si>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</si>
  <si>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</si>
  <si>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</si>
  <si>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</si>
  <si>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</si>
  <si>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</si>
  <si>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</si>
  <si>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</si>
  <si>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</si>
  <si>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</si>
  <si>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</si>
  <si>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</si>
  <si>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</si>
  <si>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</si>
  <si>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</si>
  <si>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</si>
  <si>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</si>
  <si>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</si>
  <si>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</si>
  <si>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</si>
  <si>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</si>
  <si>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</si>
  <si>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</si>
  <si>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</si>
  <si>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</si>
  <si>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</si>
  <si>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</si>
  <si>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</si>
  <si>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</si>
  <si>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</si>
  <si>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</si>
  <si>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</si>
  <si>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</si>
  <si>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</si>
  <si>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</si>
  <si>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</si>
  <si>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</si>
  <si>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</si>
  <si>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</si>
  <si>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</si>
  <si>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</si>
  <si>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</si>
  <si>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</si>
  <si>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</si>
  <si>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</si>
  <si>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</si>
  <si>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</si>
  <si>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</si>
  <si>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</si>
  <si>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</si>
  <si>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</si>
  <si>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</si>
  <si>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</si>
  <si>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</si>
  <si>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</si>
  <si>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</si>
  <si>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</si>
  <si>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</si>
  <si>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</si>
  <si>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</si>
  <si>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</si>
  <si>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</si>
  <si>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</si>
  <si>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</si>
  <si>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</si>
  <si>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</si>
  <si>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</si>
  <si>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</si>
  <si>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</si>
  <si>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</si>
  <si>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</si>
  <si>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</si>
  <si>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</si>
  <si>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</si>
  <si>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</si>
  <si>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</si>
  <si>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</si>
  <si>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</si>
  <si>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</si>
  <si>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</si>
  <si>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</si>
  <si>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</si>
  <si>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</si>
  <si>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</si>
  <si>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</si>
  <si>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</si>
  <si>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</si>
  <si>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</si>
  <si>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</si>
  <si>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</si>
  <si>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</si>
  <si>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</si>
  <si>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</si>
  <si>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</si>
  <si>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</si>
  <si>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</si>
  <si>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</si>
  <si>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</si>
  <si>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</si>
  <si>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</si>
  <si>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</si>
  <si>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</si>
  <si>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</si>
  <si>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</si>
  <si>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</si>
  <si>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</si>
  <si>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</si>
  <si>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</si>
  <si>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</si>
  <si>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</si>
  <si>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</si>
  <si>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</si>
  <si>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</si>
  <si>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</si>
  <si>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</si>
  <si>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</si>
  <si>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</si>
  <si>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</si>
  <si>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</si>
  <si>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</si>
  <si>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</si>
  <si>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</si>
  <si>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</si>
  <si>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</si>
  <si>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</si>
  <si>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</si>
  <si>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</si>
  <si>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</si>
  <si>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</si>
  <si>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</si>
  <si>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</si>
  <si>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</si>
  <si>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</si>
  <si>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</si>
  <si>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</si>
  <si>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</si>
  <si>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</si>
  <si>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</si>
  <si>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</si>
  <si>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</si>
  <si>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</si>
  <si>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</si>
  <si>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</si>
  <si>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</si>
  <si>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</si>
  <si>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</si>
  <si>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</si>
  <si>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</si>
  <si>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</si>
  <si>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</si>
  <si>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</si>
  <si>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</si>
  <si>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</si>
  <si>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</si>
  <si>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</si>
  <si>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</si>
  <si>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</si>
  <si>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</si>
  <si>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</si>
  <si>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</si>
  <si>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</si>
  <si>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</si>
  <si>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</si>
  <si>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</si>
  <si>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</si>
  <si>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</si>
  <si>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</si>
  <si>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</si>
  <si>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</si>
  <si>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</si>
  <si>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</si>
  <si>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</si>
  <si>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</si>
  <si>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</si>
  <si>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</si>
  <si>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</si>
  <si>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</si>
  <si>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</si>
  <si>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</si>
  <si>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</si>
  <si>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</si>
  <si>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</si>
  <si>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</si>
  <si>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</si>
  <si>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</si>
  <si>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</si>
  <si>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</si>
  <si>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</si>
  <si>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</si>
  <si>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</si>
  <si>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</si>
  <si>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</si>
  <si>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</si>
  <si>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</si>
  <si>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</si>
  <si>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</si>
  <si>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</si>
  <si>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</si>
  <si>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</si>
  <si>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</si>
  <si>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</si>
  <si>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</si>
  <si>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</si>
  <si>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</si>
  <si>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</si>
  <si>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</si>
  <si>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</si>
  <si>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</si>
  <si>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</si>
  <si>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</si>
  <si>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</si>
  <si>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</si>
  <si>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</si>
  <si>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</si>
  <si>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</si>
  <si>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</si>
  <si>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</si>
  <si>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</si>
  <si>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</si>
  <si>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</si>
  <si>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</si>
  <si>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</si>
  <si>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</si>
  <si>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</si>
  <si>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</si>
  <si>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</si>
  <si>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</si>
  <si>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</si>
  <si>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</si>
  <si>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</si>
  <si>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</si>
  <si>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</si>
  <si>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</si>
  <si>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</si>
  <si>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</si>
  <si>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</si>
  <si>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</si>
  <si>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</si>
  <si>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</si>
  <si>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</si>
  <si>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</si>
  <si>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</si>
  <si>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</si>
  <si>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</si>
  <si>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</si>
  <si>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</si>
  <si>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</si>
  <si>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</si>
  <si>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</si>
  <si>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</si>
  <si>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</si>
  <si>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</si>
  <si>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</si>
  <si>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</si>
  <si>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</si>
  <si>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</si>
  <si>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</si>
  <si>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</si>
  <si>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</si>
  <si>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</si>
  <si>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</si>
  <si>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</si>
  <si>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</si>
  <si>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</si>
  <si>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</si>
  <si>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</si>
  <si>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</si>
  <si>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</si>
  <si>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</si>
  <si>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</si>
  <si>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</si>
  <si>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</si>
  <si>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</si>
  <si>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</si>
  <si>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</si>
  <si>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</si>
  <si>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</si>
  <si>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</si>
  <si>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</si>
  <si>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</si>
  <si>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</si>
  <si>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</si>
  <si>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</si>
  <si>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</si>
  <si>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</si>
  <si>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</si>
  <si>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</si>
  <si>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</si>
  <si>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</si>
  <si>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</si>
  <si>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</si>
  <si>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</si>
  <si>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</si>
  <si>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</si>
  <si>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</si>
  <si>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</si>
  <si>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</si>
  <si>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</si>
  <si>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</si>
  <si>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</si>
  <si>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</si>
  <si>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</si>
  <si>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</si>
  <si>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</si>
  <si>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</si>
  <si>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</si>
  <si>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</si>
  <si>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</si>
  <si>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</si>
  <si>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</si>
  <si>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</si>
  <si>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</si>
  <si>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</si>
  <si>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</si>
  <si>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</si>
  <si>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</si>
  <si>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</si>
  <si>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</si>
  <si>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</si>
  <si>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</si>
  <si>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</si>
  <si>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</si>
  <si>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</si>
  <si>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</si>
  <si>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</si>
  <si>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</si>
  <si>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</si>
  <si>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</si>
  <si>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</si>
  <si>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</si>
  <si>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</si>
  <si>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</si>
  <si>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</si>
  <si>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Гравій, пісок, щебінь і наповнювачі (основна діяльність):Гравій, пісок, щебінь і наповнювачі (основна діяльність)</t>
  </si>
  <si>
    <t>Будівництво ПЛІ-0,4 кВ Л-4 оп.№1 - оп.№4  КТП-420 ПНВМП фірма "ІНКОПМАРК" по вул. Велика Перспективна (між будинками №17 та №19) в  м. Кропивницький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</si>
  <si>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</si>
  <si>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</si>
  <si>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</si>
  <si>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</si>
  <si>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</si>
  <si>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</si>
  <si>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</si>
  <si>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</si>
  <si>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31720000-9 Електромеханічне обладнання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</si>
  <si>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</si>
  <si>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</si>
  <si>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</si>
  <si>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</si>
  <si>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</si>
  <si>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</si>
  <si>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</si>
  <si>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</si>
  <si>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</si>
  <si>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</si>
  <si>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</si>
  <si>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</si>
  <si>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</si>
  <si>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</si>
  <si>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</si>
  <si>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</si>
  <si>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</si>
  <si>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</si>
  <si>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</si>
  <si>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</si>
  <si>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</si>
  <si>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</si>
  <si>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</si>
  <si>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</si>
  <si>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</si>
  <si>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</si>
  <si>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</si>
  <si>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</si>
  <si>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</si>
  <si>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</si>
  <si>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</si>
  <si>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</si>
  <si>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</si>
  <si>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</si>
  <si>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</si>
  <si>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</si>
  <si>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</si>
  <si>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</si>
  <si>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</si>
  <si>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</si>
  <si>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</si>
  <si>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</si>
  <si>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</si>
  <si>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</si>
  <si>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</si>
  <si>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</si>
  <si>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Елементи електричних схем ЛОТ №1-2 (основна діяльність):ЛОТ2</t>
  </si>
  <si>
    <t>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</si>
  <si>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>Шафа КТПС 100 кВА</t>
  </si>
  <si>
    <t>Спеціалізована хімічна продукція (основна діяльність):Спеціалізована хімічна продукція (основна діяльність)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</si>
  <si>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</si>
  <si>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</si>
  <si>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</si>
  <si>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</si>
  <si>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</si>
  <si>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</si>
  <si>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</si>
  <si>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Телеметричне та термінальне обладнання (основна діяльність):Телеметричне та термінальне обладнання (основна діяльність)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</si>
  <si>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</si>
  <si>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</si>
  <si>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</si>
  <si>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</si>
  <si>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</si>
  <si>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</si>
  <si>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</si>
  <si>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</si>
  <si>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</si>
  <si>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</si>
  <si>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</si>
  <si>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</si>
  <si>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</si>
  <si>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</si>
  <si>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</si>
  <si>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1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</si>
  <si>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</si>
  <si>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</si>
  <si>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</si>
  <si>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</si>
  <si>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</si>
  <si>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</si>
  <si>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</si>
  <si>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</si>
  <si>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</si>
  <si>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</si>
  <si>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</si>
  <si>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</si>
  <si>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</si>
  <si>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</si>
  <si>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</si>
  <si>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</si>
  <si>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</si>
  <si>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Шафа КТП-400/10/0,4 У1 (або еквівалент) (приєднання):Шафа КТП-400/10/0,4 У1 (або еквівалент) (приєднання)</t>
  </si>
  <si>
    <t>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</si>
  <si>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</si>
  <si>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1</t>
  </si>
  <si>
    <t>Конструкційні матеріали (або еквівалент) (основна діяльність):ЛОТ 2</t>
  </si>
  <si>
    <t>19510000-4 Гумові вироби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</si>
  <si>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</si>
  <si>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</si>
  <si>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</si>
  <si>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</si>
  <si>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</si>
  <si>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</si>
  <si>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</si>
  <si>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Руденко С.В. в с. Липовеньке, Голованівського р-ну)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</si>
  <si>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</si>
  <si>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</si>
  <si>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</si>
  <si>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</si>
  <si>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</si>
  <si>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</si>
  <si>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</si>
  <si>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</si>
  <si>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</si>
  <si>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</si>
  <si>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</si>
  <si>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</si>
  <si>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</si>
  <si>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Основні неорганічні хімічні речовини (основна діяльність):Основні неорганічні хімічні речовини (основна діяльність)</t>
  </si>
  <si>
    <t>Нове будівництво ЩТП-50/В (100 кВА) в сел. Вільшанка Голованівського району Кіровоградської області</t>
  </si>
  <si>
    <t>Послуги з післягарантійного або негарантійного ремонту приладів обліку електричної енергії</t>
  </si>
  <si>
    <t>Елементи електричних схем ЛОТ №1,2 (основна діяльність):ЛОТ1</t>
  </si>
  <si>
    <t>Елементи електричних схем ЛОТ №1,2 (основна діяльність):ЛОТ2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</si>
  <si>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</si>
  <si>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</si>
  <si>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</si>
  <si>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</si>
  <si>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</si>
  <si>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</si>
  <si>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</si>
  <si>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</si>
  <si>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</si>
  <si>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</si>
  <si>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</si>
  <si>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</si>
  <si>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</si>
  <si>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</si>
  <si>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>https://zakupivli.pro/gov/tenders/ua-2025-01-23-015872-a</t>
  </si>
  <si>
    <t>Абразивні вироби (основна діяльність):Абразивні вироби (основна діяльність)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</si>
  <si>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</si>
  <si>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</si>
  <si>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</si>
  <si>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</si>
  <si>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</si>
  <si>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</si>
  <si>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</si>
  <si>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</si>
  <si>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</si>
  <si>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</si>
  <si>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</si>
  <si>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</si>
  <si>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</si>
  <si>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</si>
  <si>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</si>
  <si>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</si>
  <si>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</si>
  <si>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</si>
  <si>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</si>
  <si>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</si>
  <si>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</si>
  <si>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</si>
  <si>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</si>
  <si>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</si>
  <si>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</si>
  <si>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</si>
  <si>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</si>
  <si>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</si>
  <si>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</si>
  <si>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</si>
  <si>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</si>
  <si>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</si>
  <si>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</si>
  <si>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</si>
  <si>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</si>
  <si>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</si>
  <si>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</si>
  <si>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</si>
  <si>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</si>
  <si>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</si>
  <si>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</si>
  <si>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</si>
  <si>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</si>
  <si>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Фарби (основна діяльність):Фарби (основна діяльність)</t>
  </si>
  <si>
    <t>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</si>
  <si>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</si>
  <si>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</si>
  <si>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</si>
  <si>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</si>
  <si>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</si>
  <si>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Обов'язковий технічний огляд (технічний контроль) транспортних засобів:Обов'язковий технічний огляд (технічний контроль) транспортних засобів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</si>
  <si>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</si>
  <si>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</si>
  <si>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https://zakupivli.pro/gov/tenders/ua-2025-01-30-014787-a/lot-c8d735ebb8d441cf850d0c4fdec950cf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</si>
  <si>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</si>
  <si>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</si>
  <si>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</si>
  <si>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</si>
  <si>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</si>
  <si>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</si>
  <si>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</si>
  <si>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Роботи по капітальному ремонту на ПС 150/35/6кВ Сільмаш-1 в частині заміни моторного приводу РПН силового трансформатора 1Т типу ТДТН-25000/150</t>
  </si>
  <si>
    <t>Вироби з дроту (або еквівалент) (основна діяльність):ЛОТ 1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</si>
  <si>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</si>
  <si>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</si>
  <si>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</si>
  <si>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</si>
  <si>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</si>
  <si>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</si>
  <si>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</si>
  <si>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</si>
  <si>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</si>
  <si>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</si>
  <si>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</si>
  <si>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</si>
  <si>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</si>
  <si>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</si>
  <si>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</si>
  <si>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</si>
  <si>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</si>
  <si>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</si>
  <si>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</si>
  <si>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</si>
  <si>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</si>
  <si>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</si>
  <si>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</si>
  <si>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</si>
  <si>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</si>
  <si>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</si>
  <si>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24910000-6 Клеї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</si>
  <si>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</si>
  <si>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</si>
  <si>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</si>
  <si>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</si>
  <si>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</si>
  <si>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</si>
  <si>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</si>
  <si>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Тонери</t>
  </si>
  <si>
    <t>Локальні мережі (або еквівалент) (основна діяльність):Локальні мережі (або еквівалент) (основна діяльність)</t>
  </si>
  <si>
    <t>Телефонне обладнання (основна діяльність):Телефонне обладнання (основна діяльність)</t>
  </si>
  <si>
    <t>32550000-3 Телефонне обладнання</t>
  </si>
  <si>
    <t>https://zakupivli.pro/gov/tenders/ua-2025-02-06-014975-a</t>
  </si>
  <si>
    <t>https://zakupivli.pro/gov/tenders/ua-2025-02-06-013619-a/lot-259fde21378e4bc88aecbc3765dc7df0</t>
  </si>
  <si>
    <t>https://zakupivli.pro/gov/tenders/ua-2025-02-06-004155-a/lot-24c427644b5b49478be73c703893dc0d</t>
  </si>
  <si>
    <t>Відеокамери та відеореєстратори (основна діяльність).:Відеокамери та відеореєстратори (основна діяльність).</t>
  </si>
  <si>
    <t>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</si>
  <si>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>Капітальний ремонт адміністративної будівлі м. Мала Виска по Новомиргородському шосе, 3, Маловисковські ЕМ  (роздягальня)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</si>
  <si>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</si>
  <si>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</si>
  <si>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</si>
  <si>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</si>
  <si>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</si>
  <si>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</si>
  <si>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діяльність):ЛОТ1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</si>
  <si>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</si>
  <si>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</si>
  <si>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Електрична апаратура для комутування та захисту електричних кіл (основна діяльність):ЛОТ4</t>
  </si>
  <si>
    <t>Телекомунікаційні кабелі та обладнання (основна діяльність):Телекомунікаційні кабелі та обладнання (основна діяльність)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</si>
  <si>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</si>
  <si>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</si>
  <si>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</si>
  <si>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</si>
  <si>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</si>
  <si>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</si>
  <si>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</si>
  <si>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</si>
  <si>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</si>
  <si>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</si>
  <si>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>Світильники та освітлювальна арматура (основна діяльність):Світильники та освітлювальна арматура (основна діяльність)</t>
  </si>
  <si>
    <t>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</si>
  <si>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</si>
  <si>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Будівництво ЩТП-74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</si>
  <si>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</si>
  <si>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</si>
  <si>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</si>
  <si>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</si>
  <si>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</si>
  <si>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</si>
  <si>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</si>
  <si>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Капітальний ремонт реєстраторів аварійних подій "РЕКОН-07БС"</t>
  </si>
  <si>
    <t>https://zakupivli.pro/gov/tenders/ua-2025-02-13-013204-a</t>
  </si>
  <si>
    <t>Вироби різні з канату, мотузки, шпагату та сітки (основна діяльність):Вироби різні з канату, мотузки, шпагату та сітки (основна діяльність)</t>
  </si>
  <si>
    <t>Інші завершальні будівельні роботи</t>
  </si>
  <si>
    <t>Будівництво ПЛІ-0,4 кВ від ЩТП-50/В в сел. Вільшанка Голованівського району Кіровоградської області</t>
  </si>
  <si>
    <t xml:space="preserve">Каболка </t>
  </si>
  <si>
    <t>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</si>
  <si>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</si>
  <si>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</si>
  <si>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</si>
  <si>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</si>
  <si>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</si>
  <si>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</si>
  <si>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</si>
  <si>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</si>
  <si>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</si>
  <si>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</si>
  <si>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</si>
  <si>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</si>
  <si>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</si>
  <si>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Кухонне приладдя, товари для дому та господарства і приладдя для закладів громадського харчування (основна діяльність):Кухонне приладдя, товари для дому та господарства і приладдя для закладів громадського харчування (основна діяльність)</t>
  </si>
  <si>
    <t>39220000-0 Кухонне приладдя, товари для дому та господарства і приладдя для закладів громадського харчування</t>
  </si>
  <si>
    <t>https://zakupivli.pro/gov/tenders/ua-2025-02-19-011897-a/lot-e8e108d2581e4179a35b81d5b6d7b19c</t>
  </si>
  <si>
    <t>Ремонт приладів захисту від ОЗЗ на землю "АЛЬТРА" ПС 150/35/10 кВ "Південно-Східна"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</si>
  <si>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</si>
  <si>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</si>
  <si>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</si>
  <si>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</si>
  <si>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Частини до аудіо-та відеообладнання (основна діяльність):Частини до аудіо-та відеообладнання (основна діяльність)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</si>
  <si>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</si>
  <si>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</si>
  <si>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</si>
  <si>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</si>
  <si>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</si>
  <si>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</si>
  <si>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</si>
  <si>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</si>
  <si>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</si>
  <si>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Електричні побутові прилади</t>
  </si>
  <si>
    <t>Відновлення асфальтобетонного покриття після ремонту КЛ 0,4-10 кВ</t>
  </si>
  <si>
    <t>Болт, гайка, шайба</t>
  </si>
  <si>
    <t>39710000-2 Електричні побутові прилади</t>
  </si>
  <si>
    <t>44530000-4 Кріпильні деталі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</si>
  <si>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</si>
  <si>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</si>
  <si>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https://zakupivli.pro/gov/tenders/ua-2025-02-21-002190-a</t>
  </si>
  <si>
    <t>https://zakupivli.pro/gov/tenders/ua-2025-02-21-001879-a</t>
  </si>
  <si>
    <t>https://zakupivli.pro/gov/tenders/ua-2025-02-21-001736-a</t>
  </si>
  <si>
    <t>Впровадження програмного комплексу "АСТОР 8" (пункт 4.3 проекту Інвестиційної Програми 2025)</t>
  </si>
  <si>
    <t>Двигуни та їх частини</t>
  </si>
  <si>
    <t>34310000-3 Двигуни та їх частини</t>
  </si>
  <si>
    <t>https://zakupivli.pro/gov/tenders/ua-2025-02-25-013333-a</t>
  </si>
  <si>
    <t>https://zakupivli.pro/gov/tenders/ua-2025-02-25-008377-a</t>
  </si>
  <si>
    <t>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</si>
  <si>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</si>
  <si>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</si>
  <si>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</si>
  <si>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</si>
  <si>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</si>
  <si>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</si>
  <si>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</si>
  <si>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Послуги по технічному обслуговуванню і підтримці WEB-сайту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</si>
  <si>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</si>
  <si>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72310000-1 Послуги з обробки даних</t>
  </si>
  <si>
    <t>https://zakupivli.pro/gov/tenders/ua-2025-02-27-009761-a/lot-bc2012377fee4754b5af103061ab9e97</t>
  </si>
  <si>
    <t>https://zakupivli.pro/gov/tenders/ua-2025-02-27-007520-a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</si>
  <si>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</si>
  <si>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</si>
  <si>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</si>
  <si>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</si>
  <si>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</si>
  <si>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</si>
  <si>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>https://zakupivli.pro/gov/tenders/ua-2025-03-05-003221-a/lot-7ac74d20a64546aa9c2f00b03b7918b9</t>
  </si>
  <si>
    <t>https://zakupivli.pro/gov/tenders/ua-2025-03-05-002451-a</t>
  </si>
  <si>
    <t>Протипожежне, рятувальне та захисне обладнання (основна діяльність):Протипожежне, рятувальне та захисне обладнання (основна діяльність)</t>
  </si>
  <si>
    <t>Комутатор мережевий</t>
  </si>
  <si>
    <t>Ноутбук та планшет</t>
  </si>
  <si>
    <t>35110000-8 Протипожежне, рятувальне та захисне обладнання</t>
  </si>
  <si>
    <t>35120000-1 Системи та пристрої нагляду та охорони</t>
  </si>
  <si>
    <t>30210000-4 Машини для обробки даних (апаратна частина)</t>
  </si>
  <si>
    <t>https://zakupivli.pro/gov/tenders/ua-2025-03-06-012902-a/lot-c427a5dfa4714ff5bf8f32c912ab5d8b</t>
  </si>
  <si>
    <t>https://zakupivli.pro/gov/tenders/ua-2025-03-06-010281-a</t>
  </si>
  <si>
    <t>https://zakupivli.pro/gov/tenders/ua-2025-03-06-003738-a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</si>
  <si>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</si>
  <si>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</si>
  <si>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Телекомунікаційні кабелі та обладнання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</si>
  <si>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</si>
  <si>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Капітальний ремонт будівлі контори смт Новоархангельськ, вул. Котляревського, 67, Новоархангельські ЕМ (заміна дверей, вікон)</t>
  </si>
  <si>
    <t>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</si>
  <si>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</si>
  <si>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</si>
  <si>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</si>
  <si>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</si>
  <si>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</si>
  <si>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</si>
  <si>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Елементи електричних схем (основна діяльність)
:Елементи електричних схем (основна діяльність)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</si>
  <si>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</si>
  <si>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</si>
  <si>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19710000-6 Синтетичний каучук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</si>
  <si>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</si>
  <si>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</si>
  <si>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</si>
  <si>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</si>
  <si>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</si>
  <si>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</si>
  <si>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</si>
  <si>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</si>
  <si>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</si>
  <si>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</si>
  <si>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</si>
  <si>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Ремонт елегазового вимикача  LTB-170 "категорії Б" ПС 150/35/10 кВ ПТО</t>
  </si>
  <si>
    <t>54,,71789</t>
  </si>
  <si>
    <t>https://zakupivli.pro/gov/tenders/ua-2025-03-21-011182-a</t>
  </si>
  <si>
    <t>Коригування ПКД "Реконструкція ОІК ОДС Товариства"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</si>
  <si>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</si>
  <si>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</si>
  <si>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</si>
  <si>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</si>
  <si>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https://zakupivli.pro/gov/tenders/ua-2025-03-24-004428-a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</si>
  <si>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</si>
  <si>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</si>
  <si>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</si>
  <si>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</si>
  <si>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</si>
  <si>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</si>
  <si>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</si>
  <si>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</si>
  <si>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38340000-0 Прилади для вимірювання величин</t>
  </si>
  <si>
    <t>UA-2025-03-24-012151-a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</si>
</sst>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my.zakupivli.pro/remote/dispatcher/state_purchase_view/55863477" TargetMode="External"/><Relationship Id="rId1827" Type="http://schemas.openxmlformats.org/officeDocument/2006/relationships/hyperlink" Target="https://zakupivli.pro/gov/tenders/ua-2025-02-20-002410-a/lot-4d8c32db68af45aa9cf9e1561776df37" TargetMode="External"/><Relationship Id="rId21" Type="http://schemas.openxmlformats.org/officeDocument/2006/relationships/hyperlink" Target="https://my.zakupki.prom.ua/remote/dispatcher/state_purchase_view/40091965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987" Type="http://schemas.openxmlformats.org/officeDocument/2006/relationships/hyperlink" Target="https://zakupivli.pro/gov/tenders/UA-2024-03-25-001186-a" TargetMode="External"/><Relationship Id="rId1172" Type="http://schemas.openxmlformats.org/officeDocument/2006/relationships/hyperlink" Target="https://my.zakupivli.pro/remote/dispatcher/state_purchase_view/51817314" TargetMode="External"/><Relationship Id="rId402" Type="http://schemas.openxmlformats.org/officeDocument/2006/relationships/hyperlink" Target="https://zakupki.prom.ua/gov/tenders/UA-2023-07-24-009279-a" TargetMode="External"/><Relationship Id="rId847" Type="http://schemas.openxmlformats.org/officeDocument/2006/relationships/hyperlink" Target="https://zakupivli.pro/gov/tenders/UA-2024-02-20-009792-a" TargetMode="External"/><Relationship Id="rId1032" Type="http://schemas.openxmlformats.org/officeDocument/2006/relationships/hyperlink" Target="https://my.zakupivli.pro/remote/dispatcher/state_purchase_view/50200587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my.zakupivli.pro/remote/dispatcher/state_purchase_view/58096222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9779-a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1849" Type="http://schemas.openxmlformats.org/officeDocument/2006/relationships/hyperlink" Target="https://my.zakupivli.pro/remote/dispatcher/state_purchase_view/57729054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14787-a/lot-c8d735ebb8d441cf850d0c4fdec950cf" TargetMode="External"/><Relationship Id="rId1916" Type="http://schemas.openxmlformats.org/officeDocument/2006/relationships/hyperlink" Target="https://my.zakupivli.pro/cabinet/purchases/state_purchase/view/58307108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my.zakupivli.pro/remote/dispatcher/state_purchase_view/57385694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my.zakupivli.pro/remote/dispatcher/state_purchase_view/57711359" TargetMode="External"/><Relationship Id="rId1700" Type="http://schemas.openxmlformats.org/officeDocument/2006/relationships/hyperlink" Target="https://my.zakupivli.pro/remote/dispatcher/state_purchase_view/57077647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zakupivli.pro/gov/tenders/ua-2025-02-13-004874-a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my.zakupivli.pro/remote/dispatcher/state_purchase_view/57827963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7250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056297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2085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1811" Type="http://schemas.openxmlformats.org/officeDocument/2006/relationships/hyperlink" Target="https://zakupivli.pro/gov/tenders/ua-2025-02-14-004784-a" TargetMode="External"/><Relationship Id="rId1909" Type="http://schemas.openxmlformats.org/officeDocument/2006/relationships/hyperlink" Target="https://my.zakupivli.pro/remote/dispatcher/state_purchase_view/58282171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1699" Type="http://schemas.openxmlformats.org/officeDocument/2006/relationships/hyperlink" Target="https://zakupivli.pro/gov/tenders/ua-2025-01-28-011482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zakupivli.pro/gov/tenders/ua-2025-02-07-007901-a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my.zakupivli.pro/remote/dispatcher/state_purchase_view/57623304" TargetMode="External"/><Relationship Id="rId1900" Type="http://schemas.openxmlformats.org/officeDocument/2006/relationships/hyperlink" Target="https://zakupivli.pro/gov/tenders/ua-2025-03-19-012800-a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1788" Type="http://schemas.openxmlformats.org/officeDocument/2006/relationships/hyperlink" Target="https://my.zakupivli.pro/remote/dispatcher/state_purchase_view/57441860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2-26-006375-a" TargetMode="External"/><Relationship Id="rId1715" Type="http://schemas.openxmlformats.org/officeDocument/2006/relationships/hyperlink" Target="https://my.zakupivli.pro/remote/dispatcher/state_purchase_view/57100319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1877" Type="http://schemas.openxmlformats.org/officeDocument/2006/relationships/hyperlink" Target="https://zakupivli.pro/gov/tenders/ua-2025-03-06-003738-a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9297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my.zakupivli.pro/remote/dispatcher/state_purchase_view/57469944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19-012837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6-014975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0-007017-a" TargetMode="External"/><Relationship Id="rId20" Type="http://schemas.openxmlformats.org/officeDocument/2006/relationships/hyperlink" Target="https://my.zakupki.prom.ua/remote/dispatcher/state_purchase_view/40091969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109414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10881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my.zakupivli.pro/remote/dispatcher/state_purchase_view/57734245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29-003903-a/lot-ca859737ced54c19a4e1385ab7f4fa20" TargetMode="External"/><Relationship Id="rId1915" Type="http://schemas.openxmlformats.org/officeDocument/2006/relationships/hyperlink" Target="https://zakupivli.pro/gov/tenders/ua-2025-03-24-000505-a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my.zakupivli.pro/remote/dispatcher/state_purchase_view/57385694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zakupivli.pro/gov/tenders/ua-2025-02-13-007747-a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zakupivli.pro/gov/tenders/ua-2025-02-27-000432-a/lot-0d928d09299541788533a61ff4394140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8018-a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my.zakupivli.pro/remote/dispatcher/state_purchase_view/57606569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060906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3306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zakupivli.pro/gov/tenders/ua-2025-02-14-007472-a/lot-c8d5d5cc5f4645c4a95504f29a895189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my.zakupivli.pro/remote/dispatcher/state_purchase_view/58282446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zakupivli.pro/gov/tenders/ua-2025-02-07-010817-a/lot-a67752bd5f084d6fa7839c33b4ee117f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my.zakupivli.pro/remote/dispatcher/state_purchase_view/57624033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my.zakupivli.pro/remote/dispatcher/state_purchase_view/57443185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zakupivli.pro/gov/tenders/ua-2025-02-26-008765-a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102057" TargetMode="External"/><Relationship Id="rId295" Type="http://schemas.openxmlformats.org/officeDocument/2006/relationships/hyperlink" Target="https://my.zakupki.prom.ua/remote/dispatcher/state_purchase_view/41830605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zakupivli.pro/gov/tenders/ua-2025-03-06-010281-a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943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my.zakupivli.pro/remote/dispatcher/state_purchase_view/57475723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my.zakupivli.pro/remote/dispatcher/state_purchase_view/58199921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48238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zakupivli.pro/gov/tenders/ua-2025-02-20-008191-a/lot-b4beb872b6e6474d88283380ce450f29" TargetMode="External"/><Relationship Id="rId199" Type="http://schemas.openxmlformats.org/officeDocument/2006/relationships/hyperlink" Target="https://zakupki.prom.ua/gov/tenders/UA-2023-03-23-011146-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34768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35a62486fc704813b60b1b05ff9ab601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4-000961-a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my.zakupivli.pro/remote/dispatcher/state_purchase_view/57385694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7873346" TargetMode="External"/><Relationship Id="rId1729" Type="http://schemas.openxmlformats.org/officeDocument/2006/relationships/hyperlink" Target="https://my.zakupivli.pro/remote/dispatcher/state_purchase_view/57144174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zakupivli.pro/gov/tenders/ua-2025-02-13-008334-a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zakupivli.pro/gov/tenders/ua-2025-02-27-007520-a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my.zakupivli.pro/remote/dispatcher/state_purchase_view/57084914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my.zakupivli.pro/remote/dispatcher/state_purchase_view/57612514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061453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31734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282530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279883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638292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my.zakupivli.pro/remote/dispatcher/state_purchase_view/57445600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2-26-009008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zakupivli.pro/gov/tenders/ua-2025-01-30-008146-a/lot-1950539852ab49e2a5f68117c24da0f7" TargetMode="External"/><Relationship Id="rId294" Type="http://schemas.openxmlformats.org/officeDocument/2006/relationships/hyperlink" Target="https://my.zakupki.prom.ua/remote/dispatcher/state_purchase_view/41866240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06-012902-a/lot-c427a5dfa4714ff5bf8f32c912ab5d8b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10425-a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my.zakupivli.pro/remote/dispatcher/state_purchase_view/57476203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my.zakupivli.pro/remote/dispatcher/state_purchase_view/58211601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69360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zakupivli.pro/gov/tenders/ua-2025-02-20-010663-a" TargetMode="External"/><Relationship Id="rId198" Type="http://schemas.openxmlformats.org/officeDocument/2006/relationships/hyperlink" Target="https://zakupki.prom.ua/gov/tenders/UA-2023-03-22-004354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zakupivli.pro/gov/tenders/ua-2025-02-11-014703-a/lot-3b27ac22678548a3bedeaf13ff8039f4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38530" TargetMode="External"/><Relationship Id="rId1706" Type="http://schemas.openxmlformats.org/officeDocument/2006/relationships/hyperlink" Target="https://my.zakupivli.pro/remote/dispatcher/state_purchase_view/57010056" TargetMode="External"/><Relationship Id="rId1913" Type="http://schemas.openxmlformats.org/officeDocument/2006/relationships/hyperlink" Target="https://zakupivli.pro/gov/tenders/ua-2025-03-24-001051-a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385934" TargetMode="External"/><Relationship Id="rId1868" Type="http://schemas.openxmlformats.org/officeDocument/2006/relationships/hyperlink" Target="https://my.zakupivli.pro/remote/dispatcher/state_purchase_view/57875267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5030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zakupivli.pro/gov/tenders/ua-2025-02-13-009405-a/lot-33c26c030db143278a55cb7505b56ce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19-011897-a/lot-e8e108d2581e4179a35b81d5b6d7b19c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my.zakupivli.pro/remote/dispatcher/state_purchase_view/58072937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zakupivli.pro/gov/tenders/ua-2025-02-04-013387-a/lot-1a391c9ea1fe4992ac4f126a3fe3a103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zakupivli.pro/gov/tenders/ua-2025-02-21-001736-a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290144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my.zakupivli.pro/remote/dispatcher/state_purchase_view/57295165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640739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my.zakupivli.pro/remote/dispatcher/state_purchase_view/57446387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2-26-010814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zakupivli.pro/gov/tenders/ua-2025-01-30-008146-a/lot-619468b0d6ca413494bc08d5599e3b3c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my.zakupivli.pro/remote/dispatcher/state_purchase_view/57911636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10811-a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01" Type="http://schemas.openxmlformats.org/officeDocument/2006/relationships/hyperlink" Target="https://my.zakupivli.pro/remote/dispatcher/state_purchase_view/57476914" TargetMode="External"/><Relationship Id="rId1885" Type="http://schemas.openxmlformats.org/officeDocument/2006/relationships/hyperlink" Target="https://zakupivli.pro/gov/tenders/ua-2025-03-13-009703-a" TargetMode="External"/><Relationship Id="rId382" Type="http://schemas.openxmlformats.org/officeDocument/2006/relationships/hyperlink" Target="https://my.zakupki.prom.ua/remote/dispatcher/state_purchase_view/44300695" TargetMode="External"/><Relationship Id="rId603" Type="http://schemas.openxmlformats.org/officeDocument/2006/relationships/hyperlink" Target="https://my.zakupivli.pro/remote/dispatcher/state_purchase_view/48421027" TargetMode="External"/><Relationship Id="rId687" Type="http://schemas.openxmlformats.org/officeDocument/2006/relationships/hyperlink" Target="https://zakupivli.pro/gov/tenders/UA-2024-01-31-008115-a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20098" TargetMode="External"/><Relationship Id="rId37" Type="http://schemas.openxmlformats.org/officeDocument/2006/relationships/hyperlink" Target="https://my.zakupki.prom.ua/remote/dispatcher/state_purchase_view/41520898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05" Type="http://schemas.openxmlformats.org/officeDocument/2006/relationships/hyperlink" Target="https://my.zakupivli.pro/remote/dispatcher/state_purchase_view/56533770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1812" Type="http://schemas.openxmlformats.org/officeDocument/2006/relationships/hyperlink" Target="https://my.zakupivli.pro/remote/dispatcher/state_purchase_view/57524444" TargetMode="External"/><Relationship Id="rId90" Type="http://schemas.openxmlformats.org/officeDocument/2006/relationships/hyperlink" Target="https://my.zakupki.prom.ua/remote/dispatcher/state_purchase_view/4119306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my.zakupivli.pro/remote/dispatcher/state_purchase_view/58211662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919" Type="http://schemas.openxmlformats.org/officeDocument/2006/relationships/hyperlink" Target="https://zakupivli.pro/gov/tenders/UA-2024-03-05-002444-a" TargetMode="External"/><Relationship Id="rId1090" Type="http://schemas.openxmlformats.org/officeDocument/2006/relationships/hyperlink" Target="https://my.zakupivli.pro/remote/dispatcher/state_purchase_view/50942400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272530" TargetMode="External"/><Relationship Id="rId48" Type="http://schemas.openxmlformats.org/officeDocument/2006/relationships/hyperlink" Target="https://my.zakupki.prom.ua/remote/dispatcher/state_purchase_view/41519534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590825" TargetMode="External"/><Relationship Id="rId197" Type="http://schemas.openxmlformats.org/officeDocument/2006/relationships/hyperlink" Target="https://zakupki.prom.ua/gov/tenders/UA-2023-03-22-01019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zakupivli.pro/gov/tenders/ua-2025-02-07-001208-a" TargetMode="External"/><Relationship Id="rId59" Type="http://schemas.openxmlformats.org/officeDocument/2006/relationships/hyperlink" Target="https://my.zakupki.prom.ua/remote/dispatcher/state_purchase_view/41427937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623075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zakupivli.pro/gov/tenders/ua-2025-02-11-014703-a/lot-74f1ea1d960c4f238096402c86a9ef27" TargetMode="External"/><Relationship Id="rId1901" Type="http://schemas.openxmlformats.org/officeDocument/2006/relationships/hyperlink" Target="https://zakupivli.pro/gov/tenders/ua-2025-03-19-007714-a/lot-8c517341ff314607bccbe31b72bfd47b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my.zakupivli.pro/remote/dispatcher/state_purchase_view/57739836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4-001110-a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my.zakupivli.pro/remote/dispatcher/state_purchase_view/57435375" TargetMode="External"/><Relationship Id="rId50" Type="http://schemas.openxmlformats.org/officeDocument/2006/relationships/hyperlink" Target="https://my.zakupki.prom.ua/remote/dispatcher/state_purchase_view/4151908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767467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92256" TargetMode="External"/><Relationship Id="rId297" Type="http://schemas.openxmlformats.org/officeDocument/2006/relationships/hyperlink" Target="https://my.zakupki.prom.ua/remote/dispatcher/state_purchase_view/41816730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zakupivli.pro/gov/tenders/ua-2025-03-04-011644-a" TargetMode="External"/><Relationship Id="rId61" Type="http://schemas.openxmlformats.org/officeDocument/2006/relationships/hyperlink" Target="https://my.zakupki.prom.ua/remote/dispatcher/state_purchase_view/41427101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1727" Type="http://schemas.openxmlformats.org/officeDocument/2006/relationships/hyperlink" Target="https://zakupivli.pro/gov/tenders/ua-2025-01-31-000377-a/lot-634ee94893dc45c28c4e9ce2ec0e4acb" TargetMode="External"/><Relationship Id="rId19" Type="http://schemas.openxmlformats.org/officeDocument/2006/relationships/hyperlink" Target="https://my.zakupki.prom.ua/remote/dispatcher/state_purchase_view/40092152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zakupivli.pro/gov/tenders/ua-2025-02-11-014703-a/lot-2b425a3538b34f61abf9d66504fadba9" TargetMode="External"/><Relationship Id="rId1878" Type="http://schemas.openxmlformats.org/officeDocument/2006/relationships/hyperlink" Target="https://my.zakupivli.pro/remote/dispatcher/state_purchase_view/57971178" TargetMode="External"/><Relationship Id="rId72" Type="http://schemas.openxmlformats.org/officeDocument/2006/relationships/hyperlink" Target="https://my.zakupki.prom.ua/remote/dispatcher/state_purchase_view/41363968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zakupivli.pro/gov/tenders/ua-2025-02-03-000583-a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09809-a/lot-563a933143104f4a8f4a9e74b9e920e9" TargetMode="External"/><Relationship Id="rId1805" Type="http://schemas.openxmlformats.org/officeDocument/2006/relationships/hyperlink" Target="https://zakupivli.pro/gov/tenders/ua-2025-02-14-010906-a/lot-93e17c31d80c4bed8bbf8cdcf89249b6" TargetMode="External"/><Relationship Id="rId83" Type="http://schemas.openxmlformats.org/officeDocument/2006/relationships/hyperlink" Target="https://my.zakupki.prom.ua/remote/dispatcher/state_purchase_view/41235144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13-000096-a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14871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my.zakupivli.pro/remote/dispatcher/state_purchase_view/57582680" TargetMode="External"/><Relationship Id="rId10" Type="http://schemas.openxmlformats.org/officeDocument/2006/relationships/hyperlink" Target="https://zakupki.prom.ua/gov/tenders/UA-2022-11-17-012395-a" TargetMode="External"/><Relationship Id="rId94" Type="http://schemas.openxmlformats.org/officeDocument/2006/relationships/hyperlink" Target="https://my.zakupki.prom.ua/remote/dispatcher/state_purchase_view/41190348" TargetMode="External"/><Relationship Id="rId397" Type="http://schemas.openxmlformats.org/officeDocument/2006/relationships/hyperlink" Target="https://zakupki.prom.ua/gov/tenders/UA-2023-07-13-000492-a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10" Type="http://schemas.openxmlformats.org/officeDocument/2006/relationships/hyperlink" Target="https://zakupivli.pro/gov/tenders/UA-2024-04-01-005782-a" TargetMode="External"/><Relationship Id="rId1094" Type="http://schemas.openxmlformats.org/officeDocument/2006/relationships/hyperlink" Target="https://my.zakupivli.pro/remote/dispatcher/state_purchase_view/50933225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my.zakupivli.pro/remote/dispatcher/state_purchase_view/58076884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188673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zakupivli.pro/gov/tenders/ua-2025-02-21-001879-a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zakupivli.pro/gov/tenders/ua-2025-03-21-011182-a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01275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my.zakupivli.pro/remote/dispatcher/state_purchase_view/57447516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zakupivli.pro/gov/tenders/ua-2025-02-26-011456-a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5ffaee847c684cb6ad73096f99ffe10e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4-007675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my.zakupivli.pro/remote/dispatcher/state_purchase_view/57925883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my.zakupivli.pro/remote/dispatcher/state_purchase_view/57121076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my.zakupivli.pro/remote/dispatcher/state_purchase_view/57478572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zakupivli.pro/gov/tenders/ua-2025-03-14-000631-a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5-002451-a/lot-cdef295c5eb14b61baed22f44fad4796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59357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1-014813-a/lot-1bd3ad2cd8504b62ac0f25b1d3d65110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my.zakupivli.pro/remote/dispatcher/state_purchase_view/57741352" TargetMode="External"/><Relationship Id="rId1704" Type="http://schemas.openxmlformats.org/officeDocument/2006/relationships/hyperlink" Target="https://my.zakupivli.pro/remote/dispatcher/state_purchase_view/57062513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4-004428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my.zakupivli.pro/remote/dispatcher/state_purchase_view/57480226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7859720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zakupivli.pro/gov/tenders/ua-2025-01-31-000377-a/lot-3f4121e2ea834d82a18b9dc6570e8d81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zakupivli.pro/gov/tenders/ua-2025-02-13-010243-a" TargetMode="External"/><Relationship Id="rId1888" Type="http://schemas.openxmlformats.org/officeDocument/2006/relationships/hyperlink" Target="https://zakupivli.pro/gov/tenders/ua-2025-03-13-002113-a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my.zakupivli.pro/remote/dispatcher/state_purchase_view/57204593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zakupivli.pro/gov/tenders/ua-2025-02-18-000121-a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zakupivli.pro/gov/tenders/ua-2025-02-21-002190-a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273102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6-004155-a/lot-24c427644b5b49478be73c703893dc0d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2-27-009761-a/lot-bc2012377fee4754b5af103061ab9e97" TargetMode="External"/><Relationship Id="rId1719" Type="http://schemas.openxmlformats.org/officeDocument/2006/relationships/hyperlink" Target="https://my.zakupivli.pro/remote/dispatcher/state_purchase_view/57084914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zakupivli.pro/gov/tenders/ua-2025-02-12-008425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zakupivli.pro/gov/tenders/ua-2025-02-26-012076-a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4e7bb5152a3340e2823a16de636f491d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4-008026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my.zakupivli.pro/remote/dispatcher/state_purchase_view/57931528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my.zakupivli.pro/remote/dispatcher/state_purchase_view/57122049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zakupivli.pro/gov/tenders/ua-2025-03-14-003738-a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zakupivli.pro/gov/tenders/ua-2025-02-05-008594-a/lot-afe1992d07f94057be69f5765f50b620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my.zakupivli.pro/remote/dispatcher/state_purchase_view/57593579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my.zakupivli.pro/remote/dispatcher/state_purchase_view/57407976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5-008377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my.zakupivli.pro/remote/dispatcher/state_purchase_view/58281188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83469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03-010382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1734-a/lot-67ece4c36e0f4d39863dee79a9354364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3-002322-a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my.zakupivli.pro/remote/dispatcher/state_purchase_view/57218243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zakupivli.pro/gov/tenders/ua-2025-02-18-000134-a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zakupivli.pro/gov/tenders/ua-2025-02-10-005542-a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zakupivli.pro/gov/tenders/ua-2025-02-21-008660-a/lot-7d142c426f864b2b8364f606082d47f1" TargetMode="External"/><Relationship Id="rId1903" Type="http://schemas.openxmlformats.org/officeDocument/2006/relationships/hyperlink" Target="https://zakupivli.pro/gov/tenders/ua-2025-03-20-002481-a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6-013619-a/lot-259fde21378e4bc88aecbc3765dc7df0" TargetMode="External"/><Relationship Id="rId1858" Type="http://schemas.openxmlformats.org/officeDocument/2006/relationships/hyperlink" Target="https://my.zakupivli.pro/remote/dispatcher/state_purchase_view/57746790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8046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zakupivli.pro/gov/tenders/ua-2025-02-11-012151-a/lot-1f4d63afd42e4d30a8010bebe549fcab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zakupivli.pro/gov/tenders/ua-2025-02-14-008779-a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05-002451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41684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0-001195-a/lot-0d3368cde5af4256b3fb8ca0e6a2fd32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zakupivli.pro/gov/tenders/ua-2025-03-14-009710-a/lot-be2b52f381b143eea4f55f685adc6a57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8804-a/lot-f4b5d89e64d34844ae27bc85a1c79acf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my.zakupivli.pro/remote/dispatcher/state_purchase_view/57603945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printerSettings" Target="../printerSettings/printerSettings1.bin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my.zakupivli.pro/remote/dispatcher/state_purchase_view/57380194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842" Type="http://schemas.openxmlformats.org/officeDocument/2006/relationships/hyperlink" Target="https://zakupivli.pro/gov/tenders/ua-2025-02-25-013333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zakupivli.pro/gov/tenders/ua-2025-02-13-013204-a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zakupivli.pro/gov/tenders/ua-2025-03-03-010821-a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3489-a" TargetMode="External"/><Relationship Id="rId16" Type="http://schemas.openxmlformats.org/officeDocument/2006/relationships/hyperlink" Target="https://zakupki.prom.ua/gov/tenders/UA-2022-12-26-003873-a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3-007768-a/lot-718bb28a98ec44afa8afcda3a1ae6132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18765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24423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2733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835" Type="http://schemas.openxmlformats.org/officeDocument/2006/relationships/hyperlink" Target="https://zakupivli.pro/gov/tenders/ua-2025-02-21-009763-a" TargetMode="External"/><Relationship Id="rId1902" Type="http://schemas.openxmlformats.org/officeDocument/2006/relationships/hyperlink" Target="https://my.zakupivli.pro/remote/dispatcher/state_purchase_view/58221122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762492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9201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zakupivli.pro/gov/tenders/ua-2025-02-11-014703-a/lot-ba32cb5fde3b4a99a211f91c31c3949e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0-004948-a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3-000158-a" TargetMode="External"/><Relationship Id="rId1806" Type="http://schemas.openxmlformats.org/officeDocument/2006/relationships/hyperlink" Target="https://zakupivli.pro/gov/tenders/ua-2025-02-14-009461-a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zakupivli.pro/gov/tenders/ua-2025-03-05-003221-a/lot-7ac74d20a64546aa9c2f00b03b7918b9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41917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0-002410-a/lot-30d758f496b443a298ed49fde3b279b3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08961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9432-a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zakupivli.pro/gov/tenders/ua-2025-03-24-012151-a/lot-e410f9495fd94b3aa9151c5090bdfd0c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my.zakupivli.pro/remote/dispatcher/state_purchase_view/57385694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my.zakupivli.pro/remote/dispatcher/state_purchase_view/5770047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53868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my.zakupivli.pro/remote/dispatcher/state_purchase_view/57827098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3646-a" TargetMode="External"/><Relationship Id="rId15" Type="http://schemas.openxmlformats.org/officeDocument/2006/relationships/hyperlink" Target="https://my.zakupki.prom.ua/remote/dispatcher/state_purchase_view/39591644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zoomScale="55" zoomScaleNormal="55" workbookViewId="0">
      <pane ySplit="4" topLeftCell="A973" activePane="bottomLeft" state="frozen"/>
      <selection pane="bottomLeft" activeCell="J989" sqref="J989"/>
    </sheetView>
  </sheetViews>
  <sheetFormatPr defaultColWidth="9.140625" defaultRowHeight="15.75" x14ac:dyDescent="0.25"/>
  <cols>
    <col min="1" max="1" width="5.140625" style="1" customWidth="1"/>
    <col min="2" max="2" width="11.5703125" style="1" customWidth="1"/>
    <col min="3" max="3" width="25.5703125" style="1" customWidth="1"/>
    <col min="4" max="4" width="24.7109375" style="1" customWidth="1"/>
    <col min="5" max="5" width="15.42578125" style="1" customWidth="1"/>
    <col min="6" max="6" width="55.140625" style="1" customWidth="1"/>
    <col min="7" max="7" width="10.28515625" style="1" customWidth="1"/>
    <col min="8" max="8" width="15.7109375" style="1" customWidth="1"/>
    <col min="9" max="9" width="11.28515625" style="1" customWidth="1"/>
    <col min="10" max="11" width="15.28515625" style="1" customWidth="1"/>
    <col min="12" max="12" width="10.28515625" style="1" customWidth="1"/>
    <col min="13" max="13" width="15.7109375" style="1" customWidth="1"/>
    <col min="14" max="14" width="38.7109375" style="1" customWidth="1"/>
    <col min="15" max="15" width="14.5703125" style="7" customWidth="1"/>
    <col min="16" max="16" width="30.5703125" style="1" customWidth="1"/>
    <col min="17" max="17" width="15" style="1" customWidth="1"/>
    <col min="18" max="18" width="13.42578125" style="1" customWidth="1"/>
    <col min="19" max="19" width="13.85546875" style="1" customWidth="1"/>
    <col min="20" max="20" width="16.7109375" style="7" customWidth="1"/>
    <col min="21" max="21" width="16.28515625" style="1" customWidth="1"/>
    <col min="22" max="22" width="15.7109375" style="1" customWidth="1"/>
    <col min="23" max="16384" width="9.140625" style="1"/>
  </cols>
  <sheetData>
    <row r="1" spans="1:22" ht="25.5" customHeight="1" x14ac:dyDescent="0.25">
      <c r="A1" s="439" t="s">
        <v>19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</row>
    <row r="2" spans="1:22" ht="99" customHeight="1" x14ac:dyDescent="0.25">
      <c r="A2" s="440" t="s">
        <v>1</v>
      </c>
      <c r="B2" s="440" t="s">
        <v>0</v>
      </c>
      <c r="C2" s="440" t="s">
        <v>29</v>
      </c>
      <c r="D2" s="440" t="s">
        <v>2</v>
      </c>
      <c r="E2" s="440" t="s">
        <v>3</v>
      </c>
      <c r="F2" s="440" t="s">
        <v>4</v>
      </c>
      <c r="G2" s="440" t="s">
        <v>5</v>
      </c>
      <c r="H2" s="440" t="s">
        <v>6</v>
      </c>
      <c r="I2" s="440"/>
      <c r="J2" s="440"/>
      <c r="K2" s="440" t="s">
        <v>7</v>
      </c>
      <c r="L2" s="440"/>
      <c r="M2" s="440"/>
      <c r="N2" s="440" t="s">
        <v>11</v>
      </c>
      <c r="O2" s="441" t="s">
        <v>12</v>
      </c>
      <c r="P2" s="440" t="s">
        <v>13</v>
      </c>
      <c r="Q2" s="440" t="s">
        <v>14</v>
      </c>
      <c r="R2" s="440"/>
      <c r="S2" s="440"/>
      <c r="T2" s="441" t="s">
        <v>16</v>
      </c>
      <c r="U2" s="440" t="s">
        <v>17</v>
      </c>
      <c r="V2" s="440" t="s">
        <v>18</v>
      </c>
    </row>
    <row r="3" spans="1:22" ht="103.9" customHeight="1" x14ac:dyDescent="0.25">
      <c r="A3" s="440"/>
      <c r="B3" s="440"/>
      <c r="C3" s="440"/>
      <c r="D3" s="440"/>
      <c r="E3" s="440"/>
      <c r="F3" s="440"/>
      <c r="G3" s="440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440"/>
      <c r="O3" s="441"/>
      <c r="P3" s="440"/>
      <c r="Q3" s="30" t="s">
        <v>8</v>
      </c>
      <c r="R3" s="30" t="s">
        <v>9</v>
      </c>
      <c r="S3" s="30" t="s">
        <v>15</v>
      </c>
      <c r="T3" s="441"/>
      <c r="U3" s="440"/>
      <c r="V3" s="440"/>
    </row>
    <row r="4" spans="1:22" x14ac:dyDescent="0.2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25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25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25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25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25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25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25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25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25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.75" x14ac:dyDescent="0.25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4.5" x14ac:dyDescent="0.25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3" x14ac:dyDescent="0.25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3" x14ac:dyDescent="0.25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3" x14ac:dyDescent="0.25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3" x14ac:dyDescent="0.25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3" x14ac:dyDescent="0.25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3" x14ac:dyDescent="0.25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3" x14ac:dyDescent="0.25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3" x14ac:dyDescent="0.25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7.25" x14ac:dyDescent="0.25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.75" x14ac:dyDescent="0.25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3" x14ac:dyDescent="0.25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3" x14ac:dyDescent="0.25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3" x14ac:dyDescent="0.25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.75" x14ac:dyDescent="0.25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3" x14ac:dyDescent="0.25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.75" x14ac:dyDescent="0.25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3" x14ac:dyDescent="0.25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3" x14ac:dyDescent="0.25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3" x14ac:dyDescent="0.25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3" x14ac:dyDescent="0.25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3" x14ac:dyDescent="0.25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.75" x14ac:dyDescent="0.25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.75" x14ac:dyDescent="0.25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.75" x14ac:dyDescent="0.25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26" x14ac:dyDescent="0.25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47.25" x14ac:dyDescent="0.25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.75" x14ac:dyDescent="0.25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.75" x14ac:dyDescent="0.25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.75" x14ac:dyDescent="0.25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.75" x14ac:dyDescent="0.25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.75" x14ac:dyDescent="0.25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4.5" x14ac:dyDescent="0.25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.75" x14ac:dyDescent="0.25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110.25" x14ac:dyDescent="0.25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.75" x14ac:dyDescent="0.25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.75" x14ac:dyDescent="0.25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.75" x14ac:dyDescent="0.25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7.25" x14ac:dyDescent="0.25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.75" x14ac:dyDescent="0.25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7.25" x14ac:dyDescent="0.25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7.25" x14ac:dyDescent="0.25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.75" x14ac:dyDescent="0.25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3" x14ac:dyDescent="0.25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.75" x14ac:dyDescent="0.25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3" x14ac:dyDescent="0.25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3" x14ac:dyDescent="0.25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3" x14ac:dyDescent="0.25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3" x14ac:dyDescent="0.25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3" x14ac:dyDescent="0.25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7.25" x14ac:dyDescent="0.25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7.25" x14ac:dyDescent="0.25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.75" x14ac:dyDescent="0.25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3" x14ac:dyDescent="0.25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4.5" x14ac:dyDescent="0.25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.75" x14ac:dyDescent="0.25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.75" x14ac:dyDescent="0.25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.75" x14ac:dyDescent="0.25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3" x14ac:dyDescent="0.25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3" x14ac:dyDescent="0.25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3" x14ac:dyDescent="0.25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3" x14ac:dyDescent="0.25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.75" x14ac:dyDescent="0.25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4.5" x14ac:dyDescent="0.25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4.5" x14ac:dyDescent="0.25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63" x14ac:dyDescent="0.25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3" x14ac:dyDescent="0.25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3" x14ac:dyDescent="0.25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4.5" x14ac:dyDescent="0.25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.75" x14ac:dyDescent="0.25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3" x14ac:dyDescent="0.25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.75" x14ac:dyDescent="0.25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3" x14ac:dyDescent="0.25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78.75" x14ac:dyDescent="0.25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.75" x14ac:dyDescent="0.25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3" x14ac:dyDescent="0.25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.75" x14ac:dyDescent="0.25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3" x14ac:dyDescent="0.25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.75" x14ac:dyDescent="0.25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.75" x14ac:dyDescent="0.25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3" x14ac:dyDescent="0.25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.75" x14ac:dyDescent="0.25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78.75" x14ac:dyDescent="0.25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.75" x14ac:dyDescent="0.25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.75" x14ac:dyDescent="0.25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3" x14ac:dyDescent="0.25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3" x14ac:dyDescent="0.25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7.25" x14ac:dyDescent="0.25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.75" x14ac:dyDescent="0.25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7.25" x14ac:dyDescent="0.25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.75" x14ac:dyDescent="0.25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7.25" x14ac:dyDescent="0.25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458</v>
      </c>
      <c r="V106" s="30"/>
    </row>
    <row r="107" spans="1:22" ht="78.75" x14ac:dyDescent="0.25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1.75" x14ac:dyDescent="0.25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7.5" x14ac:dyDescent="0.25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3.25" x14ac:dyDescent="0.25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7.5" x14ac:dyDescent="0.25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73.25" x14ac:dyDescent="0.25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7.5" x14ac:dyDescent="0.25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3.25" x14ac:dyDescent="0.25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3" x14ac:dyDescent="0.25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3" x14ac:dyDescent="0.25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3" x14ac:dyDescent="0.25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3.25" x14ac:dyDescent="0.25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204.75" x14ac:dyDescent="0.25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3.25" x14ac:dyDescent="0.25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89" x14ac:dyDescent="0.25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4.5" x14ac:dyDescent="0.25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.75" x14ac:dyDescent="0.25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4.5" x14ac:dyDescent="0.25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10.25" x14ac:dyDescent="0.25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4.5" x14ac:dyDescent="0.25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4.5" x14ac:dyDescent="0.25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.75" x14ac:dyDescent="0.25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10.25" x14ac:dyDescent="0.25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10.25" x14ac:dyDescent="0.25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3" x14ac:dyDescent="0.25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3" x14ac:dyDescent="0.25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3" x14ac:dyDescent="0.25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3" x14ac:dyDescent="0.25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3" x14ac:dyDescent="0.25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3" x14ac:dyDescent="0.25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3" x14ac:dyDescent="0.25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3" x14ac:dyDescent="0.25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3" x14ac:dyDescent="0.25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3" x14ac:dyDescent="0.25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25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3" x14ac:dyDescent="0.25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3" x14ac:dyDescent="0.25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3" x14ac:dyDescent="0.25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3" x14ac:dyDescent="0.25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3" x14ac:dyDescent="0.25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3.25" x14ac:dyDescent="0.25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381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3.25" x14ac:dyDescent="0.25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380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3.25" x14ac:dyDescent="0.25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378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3.25" x14ac:dyDescent="0.25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377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9" x14ac:dyDescent="0.25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376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4.75" x14ac:dyDescent="0.25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379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7.25" x14ac:dyDescent="0.25">
      <c r="A153" s="30">
        <v>149</v>
      </c>
      <c r="B153" s="30" t="s">
        <v>21</v>
      </c>
      <c r="C153" s="12" t="s">
        <v>171</v>
      </c>
      <c r="D153" s="30" t="s">
        <v>58</v>
      </c>
      <c r="E153" s="30" t="s">
        <v>373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375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.75" x14ac:dyDescent="0.25">
      <c r="A154" s="30">
        <v>150</v>
      </c>
      <c r="B154" s="30" t="s">
        <v>21</v>
      </c>
      <c r="C154" s="12" t="s">
        <v>372</v>
      </c>
      <c r="D154" s="30" t="s">
        <v>58</v>
      </c>
      <c r="E154" s="30" t="s">
        <v>373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374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4.75" x14ac:dyDescent="0.25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386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4.75" x14ac:dyDescent="0.25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385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4.75" x14ac:dyDescent="0.25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384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4.75" x14ac:dyDescent="0.25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383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4.5" x14ac:dyDescent="0.25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382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7.25" x14ac:dyDescent="0.25">
      <c r="A160" s="30">
        <v>156</v>
      </c>
      <c r="B160" s="30" t="s">
        <v>40</v>
      </c>
      <c r="C160" s="26" t="s">
        <v>389</v>
      </c>
      <c r="D160" s="30" t="s">
        <v>58</v>
      </c>
      <c r="E160" s="30" t="s">
        <v>88</v>
      </c>
      <c r="F160" s="30" t="s">
        <v>390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387</v>
      </c>
      <c r="O160" s="31">
        <v>45020</v>
      </c>
      <c r="P160" s="16" t="s">
        <v>388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1.75" x14ac:dyDescent="0.25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395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398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4.75" x14ac:dyDescent="0.25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386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4.75" x14ac:dyDescent="0.25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385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4.75" x14ac:dyDescent="0.25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384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4.75" x14ac:dyDescent="0.25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383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4.5" x14ac:dyDescent="0.25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382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3.25" x14ac:dyDescent="0.25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381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3" x14ac:dyDescent="0.25">
      <c r="A168" s="30">
        <v>164</v>
      </c>
      <c r="B168" s="30" t="s">
        <v>40</v>
      </c>
      <c r="C168" s="30" t="s">
        <v>41</v>
      </c>
      <c r="D168" s="30"/>
      <c r="E168" s="30" t="s">
        <v>373</v>
      </c>
      <c r="F168" s="12" t="s">
        <v>392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399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10.25" x14ac:dyDescent="0.25">
      <c r="A169" s="30">
        <v>165</v>
      </c>
      <c r="B169" s="30" t="s">
        <v>40</v>
      </c>
      <c r="C169" s="30" t="s">
        <v>41</v>
      </c>
      <c r="D169" s="30"/>
      <c r="E169" s="30" t="s">
        <v>373</v>
      </c>
      <c r="F169" s="12" t="s">
        <v>393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400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3" x14ac:dyDescent="0.25">
      <c r="A170" s="30">
        <v>166</v>
      </c>
      <c r="B170" s="30" t="s">
        <v>40</v>
      </c>
      <c r="C170" s="30" t="s">
        <v>396</v>
      </c>
      <c r="D170" s="30"/>
      <c r="E170" s="30" t="s">
        <v>75</v>
      </c>
      <c r="F170" s="12" t="s">
        <v>394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401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3" x14ac:dyDescent="0.25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391</v>
      </c>
      <c r="G171" s="30" t="s">
        <v>185</v>
      </c>
      <c r="H171" s="30" t="s">
        <v>397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402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410</v>
      </c>
      <c r="V171" s="30"/>
    </row>
    <row r="172" spans="1:22" ht="63" x14ac:dyDescent="0.25">
      <c r="A172" s="30">
        <v>168</v>
      </c>
      <c r="B172" s="30" t="s">
        <v>40</v>
      </c>
      <c r="C172" s="30" t="s">
        <v>41</v>
      </c>
      <c r="D172" s="30"/>
      <c r="E172" s="30" t="s">
        <v>373</v>
      </c>
      <c r="F172" s="30" t="s">
        <v>403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407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3" x14ac:dyDescent="0.25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404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408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3" x14ac:dyDescent="0.25">
      <c r="A174" s="30">
        <v>170</v>
      </c>
      <c r="B174" s="30" t="s">
        <v>21</v>
      </c>
      <c r="C174" s="30" t="s">
        <v>406</v>
      </c>
      <c r="D174" s="30"/>
      <c r="E174" s="30" t="s">
        <v>373</v>
      </c>
      <c r="F174" s="30" t="s">
        <v>405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409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3" x14ac:dyDescent="0.25">
      <c r="A175" s="30">
        <v>171</v>
      </c>
      <c r="B175" s="30" t="s">
        <v>21</v>
      </c>
      <c r="C175" s="30" t="s">
        <v>413</v>
      </c>
      <c r="D175" s="30" t="s">
        <v>58</v>
      </c>
      <c r="E175" s="30" t="s">
        <v>373</v>
      </c>
      <c r="F175" s="30" t="s">
        <v>411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414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459</v>
      </c>
      <c r="V175" s="30"/>
    </row>
    <row r="176" spans="1:22" ht="78.75" x14ac:dyDescent="0.25">
      <c r="A176" s="30">
        <v>172</v>
      </c>
      <c r="B176" s="30" t="s">
        <v>21</v>
      </c>
      <c r="C176" s="30" t="s">
        <v>32</v>
      </c>
      <c r="D176" s="30" t="s">
        <v>58</v>
      </c>
      <c r="E176" s="30" t="s">
        <v>373</v>
      </c>
      <c r="F176" s="30" t="s">
        <v>412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415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3" x14ac:dyDescent="0.25">
      <c r="A177" s="30">
        <v>173</v>
      </c>
      <c r="B177" s="30" t="s">
        <v>21</v>
      </c>
      <c r="C177" s="30" t="s">
        <v>406</v>
      </c>
      <c r="D177" s="30" t="s">
        <v>58</v>
      </c>
      <c r="E177" s="30" t="s">
        <v>373</v>
      </c>
      <c r="F177" s="30" t="s">
        <v>405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416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436</v>
      </c>
      <c r="V177" s="30"/>
    </row>
    <row r="178" spans="1:22" ht="63" x14ac:dyDescent="0.25">
      <c r="A178" s="30">
        <v>174</v>
      </c>
      <c r="B178" s="30" t="s">
        <v>21</v>
      </c>
      <c r="C178" s="30" t="s">
        <v>406</v>
      </c>
      <c r="D178" s="30" t="s">
        <v>58</v>
      </c>
      <c r="E178" s="30" t="s">
        <v>373</v>
      </c>
      <c r="F178" s="30" t="s">
        <v>405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437</v>
      </c>
      <c r="O178" s="25">
        <v>45042</v>
      </c>
      <c r="P178" s="28" t="s">
        <v>438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.75" x14ac:dyDescent="0.25">
      <c r="A179" s="30">
        <v>175</v>
      </c>
      <c r="B179" s="30" t="s">
        <v>40</v>
      </c>
      <c r="C179" s="30" t="s">
        <v>426</v>
      </c>
      <c r="D179" s="30"/>
      <c r="E179" s="30" t="s">
        <v>88</v>
      </c>
      <c r="F179" s="30" t="s">
        <v>417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427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.75" x14ac:dyDescent="0.25">
      <c r="A180" s="30">
        <v>176</v>
      </c>
      <c r="B180" s="30" t="s">
        <v>40</v>
      </c>
      <c r="C180" s="30" t="s">
        <v>426</v>
      </c>
      <c r="D180" s="30"/>
      <c r="E180" s="30" t="s">
        <v>88</v>
      </c>
      <c r="F180" s="30" t="s">
        <v>418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428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3" x14ac:dyDescent="0.25">
      <c r="A181" s="30">
        <v>177</v>
      </c>
      <c r="B181" s="30" t="s">
        <v>40</v>
      </c>
      <c r="C181" s="30" t="s">
        <v>426</v>
      </c>
      <c r="D181" s="30"/>
      <c r="E181" s="30" t="s">
        <v>88</v>
      </c>
      <c r="F181" s="30" t="s">
        <v>419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429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3" x14ac:dyDescent="0.25">
      <c r="A182" s="30">
        <v>178</v>
      </c>
      <c r="B182" s="30" t="s">
        <v>40</v>
      </c>
      <c r="C182" s="30" t="s">
        <v>426</v>
      </c>
      <c r="D182" s="30"/>
      <c r="E182" s="30" t="s">
        <v>88</v>
      </c>
      <c r="F182" s="30" t="s">
        <v>420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430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3" x14ac:dyDescent="0.25">
      <c r="A183" s="30">
        <v>179</v>
      </c>
      <c r="B183" s="30" t="s">
        <v>40</v>
      </c>
      <c r="C183" s="30" t="s">
        <v>426</v>
      </c>
      <c r="D183" s="30"/>
      <c r="E183" s="30" t="s">
        <v>88</v>
      </c>
      <c r="F183" s="30" t="s">
        <v>421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431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1.75" x14ac:dyDescent="0.25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422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432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7.5" x14ac:dyDescent="0.25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423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433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1.75" x14ac:dyDescent="0.25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424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434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1.75" x14ac:dyDescent="0.25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425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435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3.25" x14ac:dyDescent="0.25">
      <c r="A188" s="30">
        <v>184</v>
      </c>
      <c r="B188" s="30" t="s">
        <v>40</v>
      </c>
      <c r="C188" s="30" t="s">
        <v>41</v>
      </c>
      <c r="D188" s="30"/>
      <c r="E188" s="30" t="s">
        <v>373</v>
      </c>
      <c r="F188" s="30" t="s">
        <v>439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449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9" x14ac:dyDescent="0.25">
      <c r="A189" s="30">
        <v>185</v>
      </c>
      <c r="B189" s="30" t="s">
        <v>40</v>
      </c>
      <c r="C189" s="30" t="s">
        <v>41</v>
      </c>
      <c r="D189" s="30"/>
      <c r="E189" s="30" t="s">
        <v>373</v>
      </c>
      <c r="F189" s="30" t="s">
        <v>440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450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73.25" x14ac:dyDescent="0.25">
      <c r="A190" s="30">
        <v>186</v>
      </c>
      <c r="B190" s="30" t="s">
        <v>40</v>
      </c>
      <c r="C190" s="30" t="s">
        <v>41</v>
      </c>
      <c r="D190" s="30"/>
      <c r="E190" s="30" t="s">
        <v>373</v>
      </c>
      <c r="F190" s="30" t="s">
        <v>441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451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3" x14ac:dyDescent="0.25">
      <c r="A191" s="30">
        <v>187</v>
      </c>
      <c r="B191" s="9" t="s">
        <v>21</v>
      </c>
      <c r="C191" s="9" t="s">
        <v>413</v>
      </c>
      <c r="D191" s="30" t="s">
        <v>58</v>
      </c>
      <c r="E191" s="9" t="s">
        <v>373</v>
      </c>
      <c r="F191" s="9" t="s">
        <v>442</v>
      </c>
      <c r="G191" s="9" t="s">
        <v>448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452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3" x14ac:dyDescent="0.25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443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453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3" x14ac:dyDescent="0.25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444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454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3" x14ac:dyDescent="0.25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445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455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7.5" x14ac:dyDescent="0.25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446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456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7.25" x14ac:dyDescent="0.25">
      <c r="A196" s="30">
        <v>192</v>
      </c>
      <c r="B196" s="30" t="s">
        <v>21</v>
      </c>
      <c r="C196" s="30" t="s">
        <v>32</v>
      </c>
      <c r="D196" s="30" t="s">
        <v>58</v>
      </c>
      <c r="E196" s="30" t="s">
        <v>373</v>
      </c>
      <c r="F196" s="30" t="s">
        <v>447</v>
      </c>
      <c r="G196" s="30" t="s">
        <v>448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457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3" x14ac:dyDescent="0.25">
      <c r="A197" s="30">
        <v>193</v>
      </c>
      <c r="B197" s="30" t="s">
        <v>40</v>
      </c>
      <c r="C197" s="12" t="s">
        <v>41</v>
      </c>
      <c r="D197" s="30"/>
      <c r="E197" s="30" t="s">
        <v>373</v>
      </c>
      <c r="F197" s="30" t="s">
        <v>460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462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3" x14ac:dyDescent="0.25">
      <c r="A198" s="30">
        <v>194</v>
      </c>
      <c r="B198" s="30" t="s">
        <v>40</v>
      </c>
      <c r="C198" s="12" t="s">
        <v>41</v>
      </c>
      <c r="D198" s="30"/>
      <c r="E198" s="30" t="s">
        <v>373</v>
      </c>
      <c r="F198" s="30" t="s">
        <v>461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463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3.25" x14ac:dyDescent="0.25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464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470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3" x14ac:dyDescent="0.25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465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471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3.25" x14ac:dyDescent="0.25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466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472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3" x14ac:dyDescent="0.25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467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473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3" x14ac:dyDescent="0.25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468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474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1.75" x14ac:dyDescent="0.25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469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475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57.5" x14ac:dyDescent="0.25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476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491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.75" x14ac:dyDescent="0.25">
      <c r="A206" s="30">
        <v>202</v>
      </c>
      <c r="B206" s="30" t="s">
        <v>184</v>
      </c>
      <c r="C206" s="30" t="s">
        <v>41</v>
      </c>
      <c r="D206" s="30"/>
      <c r="E206" s="30" t="s">
        <v>373</v>
      </c>
      <c r="F206" s="30" t="s">
        <v>477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492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1.75" x14ac:dyDescent="0.25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478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493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1.75" x14ac:dyDescent="0.25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479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493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3" x14ac:dyDescent="0.25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480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494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4.5" x14ac:dyDescent="0.25">
      <c r="A210" s="30">
        <v>206</v>
      </c>
      <c r="B210" s="30" t="s">
        <v>184</v>
      </c>
      <c r="C210" s="30" t="s">
        <v>41</v>
      </c>
      <c r="D210" s="30"/>
      <c r="E210" s="30" t="s">
        <v>373</v>
      </c>
      <c r="F210" s="30" t="s">
        <v>481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495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3" x14ac:dyDescent="0.25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482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496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3.25" x14ac:dyDescent="0.25">
      <c r="A212" s="30">
        <v>208</v>
      </c>
      <c r="B212" s="30" t="s">
        <v>184</v>
      </c>
      <c r="C212" s="30" t="s">
        <v>41</v>
      </c>
      <c r="D212" s="30"/>
      <c r="E212" s="30" t="s">
        <v>373</v>
      </c>
      <c r="F212" s="30" t="s">
        <v>483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497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9" x14ac:dyDescent="0.25">
      <c r="A213" s="30">
        <v>209</v>
      </c>
      <c r="B213" s="30" t="s">
        <v>184</v>
      </c>
      <c r="C213" s="30" t="s">
        <v>41</v>
      </c>
      <c r="D213" s="30"/>
      <c r="E213" s="30" t="s">
        <v>373</v>
      </c>
      <c r="F213" s="30" t="s">
        <v>484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498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3" x14ac:dyDescent="0.25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485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499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25">
      <c r="A215" s="30">
        <v>211</v>
      </c>
      <c r="B215" s="30" t="s">
        <v>184</v>
      </c>
      <c r="C215" s="30" t="s">
        <v>41</v>
      </c>
      <c r="D215" s="30"/>
      <c r="E215" s="30" t="s">
        <v>373</v>
      </c>
      <c r="F215" s="30" t="s">
        <v>486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500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20.5" x14ac:dyDescent="0.25">
      <c r="A216" s="30">
        <v>212</v>
      </c>
      <c r="B216" s="30" t="s">
        <v>184</v>
      </c>
      <c r="C216" s="30" t="s">
        <v>41</v>
      </c>
      <c r="D216" s="30" t="s">
        <v>58</v>
      </c>
      <c r="E216" s="30" t="s">
        <v>373</v>
      </c>
      <c r="F216" s="30" t="s">
        <v>489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503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20.5" x14ac:dyDescent="0.25">
      <c r="A217" s="30">
        <v>213</v>
      </c>
      <c r="B217" s="30" t="s">
        <v>184</v>
      </c>
      <c r="C217" s="30" t="s">
        <v>41</v>
      </c>
      <c r="D217" s="30" t="s">
        <v>58</v>
      </c>
      <c r="E217" s="30" t="s">
        <v>373</v>
      </c>
      <c r="F217" s="30" t="s">
        <v>490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504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9" x14ac:dyDescent="0.25">
      <c r="A218" s="30">
        <v>214</v>
      </c>
      <c r="B218" s="30" t="s">
        <v>184</v>
      </c>
      <c r="C218" s="30" t="s">
        <v>41</v>
      </c>
      <c r="D218" s="30"/>
      <c r="E218" s="30" t="s">
        <v>373</v>
      </c>
      <c r="F218" s="30" t="s">
        <v>487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501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9" x14ac:dyDescent="0.25">
      <c r="A219" s="30">
        <v>215</v>
      </c>
      <c r="B219" s="30" t="s">
        <v>184</v>
      </c>
      <c r="C219" s="30" t="s">
        <v>41</v>
      </c>
      <c r="D219" s="30"/>
      <c r="E219" s="30" t="s">
        <v>373</v>
      </c>
      <c r="F219" s="30" t="s">
        <v>488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502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3.25" x14ac:dyDescent="0.25">
      <c r="A220" s="30">
        <v>216</v>
      </c>
      <c r="B220" s="30" t="s">
        <v>184</v>
      </c>
      <c r="C220" s="30" t="s">
        <v>41</v>
      </c>
      <c r="D220" s="30"/>
      <c r="E220" s="30" t="s">
        <v>373</v>
      </c>
      <c r="F220" s="30" t="s">
        <v>505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522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.75" x14ac:dyDescent="0.25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506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519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4.5" x14ac:dyDescent="0.25">
      <c r="A222" s="30">
        <v>218</v>
      </c>
      <c r="B222" s="30" t="s">
        <v>21</v>
      </c>
      <c r="C222" s="30" t="s">
        <v>406</v>
      </c>
      <c r="D222" s="30" t="s">
        <v>58</v>
      </c>
      <c r="E222" s="30" t="s">
        <v>88</v>
      </c>
      <c r="F222" s="30" t="s">
        <v>507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520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557</v>
      </c>
      <c r="T222" s="31">
        <v>45169</v>
      </c>
      <c r="U222" s="30"/>
      <c r="V222" s="30"/>
    </row>
    <row r="223" spans="1:22" ht="78.75" x14ac:dyDescent="0.25">
      <c r="A223" s="30">
        <v>219</v>
      </c>
      <c r="B223" s="30" t="s">
        <v>530</v>
      </c>
      <c r="C223" s="30" t="s">
        <v>516</v>
      </c>
      <c r="D223" s="30" t="s">
        <v>58</v>
      </c>
      <c r="E223" s="30" t="s">
        <v>88</v>
      </c>
      <c r="F223" s="30" t="s">
        <v>508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521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4.5" x14ac:dyDescent="0.25">
      <c r="A224" s="30">
        <v>220</v>
      </c>
      <c r="B224" s="30" t="s">
        <v>21</v>
      </c>
      <c r="C224" s="30" t="s">
        <v>413</v>
      </c>
      <c r="D224" s="30" t="s">
        <v>58</v>
      </c>
      <c r="E224" s="30" t="s">
        <v>88</v>
      </c>
      <c r="F224" s="30" t="s">
        <v>509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523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1.75" x14ac:dyDescent="0.25">
      <c r="A225" s="30">
        <v>221</v>
      </c>
      <c r="B225" s="30" t="s">
        <v>21</v>
      </c>
      <c r="C225" s="30" t="s">
        <v>517</v>
      </c>
      <c r="D225" s="30" t="s">
        <v>58</v>
      </c>
      <c r="E225" s="30" t="s">
        <v>88</v>
      </c>
      <c r="F225" s="30" t="s">
        <v>510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524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10.25" x14ac:dyDescent="0.25">
      <c r="A226" s="30">
        <v>222</v>
      </c>
      <c r="B226" s="30" t="s">
        <v>184</v>
      </c>
      <c r="C226" s="30" t="s">
        <v>518</v>
      </c>
      <c r="D226" s="30" t="s">
        <v>58</v>
      </c>
      <c r="E226" s="30" t="s">
        <v>88</v>
      </c>
      <c r="F226" s="30" t="s">
        <v>511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525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556</v>
      </c>
      <c r="V226" s="30"/>
    </row>
    <row r="227" spans="1:22" ht="63" x14ac:dyDescent="0.25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512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526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20.5" x14ac:dyDescent="0.25">
      <c r="A228" s="30">
        <v>224</v>
      </c>
      <c r="B228" s="30" t="s">
        <v>184</v>
      </c>
      <c r="C228" s="30" t="s">
        <v>41</v>
      </c>
      <c r="D228" s="30" t="s">
        <v>58</v>
      </c>
      <c r="E228" s="30" t="s">
        <v>373</v>
      </c>
      <c r="F228" s="30" t="s">
        <v>513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527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3" x14ac:dyDescent="0.25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514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528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6" x14ac:dyDescent="0.25">
      <c r="A230" s="30">
        <v>226</v>
      </c>
      <c r="B230" s="30" t="s">
        <v>21</v>
      </c>
      <c r="C230" s="30" t="s">
        <v>406</v>
      </c>
      <c r="D230" s="30" t="s">
        <v>58</v>
      </c>
      <c r="E230" s="34" t="s">
        <v>88</v>
      </c>
      <c r="F230" s="34" t="s">
        <v>515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529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3" x14ac:dyDescent="0.25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531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537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3" x14ac:dyDescent="0.25">
      <c r="A232" s="34">
        <v>228</v>
      </c>
      <c r="B232" s="34" t="s">
        <v>40</v>
      </c>
      <c r="C232" s="34" t="s">
        <v>41</v>
      </c>
      <c r="D232" s="34"/>
      <c r="E232" s="34" t="s">
        <v>373</v>
      </c>
      <c r="F232" s="34" t="s">
        <v>532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536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3" x14ac:dyDescent="0.25">
      <c r="A233" s="34">
        <v>229</v>
      </c>
      <c r="B233" s="34" t="s">
        <v>40</v>
      </c>
      <c r="C233" s="34" t="s">
        <v>41</v>
      </c>
      <c r="D233" s="34"/>
      <c r="E233" s="34" t="s">
        <v>373</v>
      </c>
      <c r="F233" s="34" t="s">
        <v>533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538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3" x14ac:dyDescent="0.25">
      <c r="A234" s="34">
        <v>230</v>
      </c>
      <c r="B234" s="34" t="s">
        <v>40</v>
      </c>
      <c r="C234" s="34" t="s">
        <v>41</v>
      </c>
      <c r="D234" s="34"/>
      <c r="E234" s="34" t="s">
        <v>373</v>
      </c>
      <c r="F234" s="34" t="s">
        <v>534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539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7.25" x14ac:dyDescent="0.25">
      <c r="A235" s="34">
        <v>231</v>
      </c>
      <c r="B235" s="34" t="s">
        <v>21</v>
      </c>
      <c r="C235" s="34" t="s">
        <v>32</v>
      </c>
      <c r="D235" s="34" t="s">
        <v>58</v>
      </c>
      <c r="E235" s="34" t="s">
        <v>373</v>
      </c>
      <c r="F235" s="34" t="s">
        <v>535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540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3" x14ac:dyDescent="0.25">
      <c r="A236" s="1">
        <v>232</v>
      </c>
      <c r="B236" s="43" t="s">
        <v>40</v>
      </c>
      <c r="C236" s="44" t="s">
        <v>542</v>
      </c>
      <c r="D236" s="38"/>
      <c r="E236" s="38" t="s">
        <v>75</v>
      </c>
      <c r="F236" s="38" t="s">
        <v>544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545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3" x14ac:dyDescent="0.25">
      <c r="A237" s="38">
        <v>233</v>
      </c>
      <c r="B237" s="38" t="s">
        <v>21</v>
      </c>
      <c r="C237" s="47" t="s">
        <v>413</v>
      </c>
      <c r="D237" s="38" t="s">
        <v>58</v>
      </c>
      <c r="E237" s="38" t="s">
        <v>373</v>
      </c>
      <c r="F237" s="61" t="s">
        <v>546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547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3" x14ac:dyDescent="0.25">
      <c r="A238" s="38">
        <v>234</v>
      </c>
      <c r="B238" s="38" t="s">
        <v>40</v>
      </c>
      <c r="C238" s="44" t="s">
        <v>41</v>
      </c>
      <c r="D238" s="38"/>
      <c r="E238" s="38" t="s">
        <v>373</v>
      </c>
      <c r="F238" s="44" t="s">
        <v>548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549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3" x14ac:dyDescent="0.25">
      <c r="A239" s="38">
        <v>235</v>
      </c>
      <c r="B239" s="38" t="s">
        <v>40</v>
      </c>
      <c r="C239" s="44" t="s">
        <v>41</v>
      </c>
      <c r="D239" s="38"/>
      <c r="E239" s="38" t="s">
        <v>373</v>
      </c>
      <c r="F239" s="44" t="s">
        <v>550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551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3" x14ac:dyDescent="0.25">
      <c r="A240" s="38">
        <v>236</v>
      </c>
      <c r="B240" s="38" t="s">
        <v>40</v>
      </c>
      <c r="C240" s="44" t="s">
        <v>41</v>
      </c>
      <c r="D240" s="38"/>
      <c r="E240" s="38" t="s">
        <v>373</v>
      </c>
      <c r="F240" s="44" t="s">
        <v>552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553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73.25" x14ac:dyDescent="0.25">
      <c r="A241" s="38">
        <v>237</v>
      </c>
      <c r="B241" s="38" t="s">
        <v>21</v>
      </c>
      <c r="C241" s="52" t="s">
        <v>517</v>
      </c>
      <c r="D241" s="38" t="s">
        <v>58</v>
      </c>
      <c r="E241" s="38" t="s">
        <v>88</v>
      </c>
      <c r="F241" s="41" t="s">
        <v>554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555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556</v>
      </c>
      <c r="V241" s="38"/>
    </row>
    <row r="242" spans="1:22" ht="63" x14ac:dyDescent="0.25">
      <c r="A242" s="38">
        <v>238</v>
      </c>
      <c r="B242" s="38" t="s">
        <v>40</v>
      </c>
      <c r="C242" s="44" t="s">
        <v>542</v>
      </c>
      <c r="D242" s="38"/>
      <c r="E242" s="38" t="s">
        <v>75</v>
      </c>
      <c r="F242" s="44" t="s">
        <v>541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543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6" x14ac:dyDescent="0.25">
      <c r="A243" s="39">
        <v>239</v>
      </c>
      <c r="B243" s="39" t="s">
        <v>40</v>
      </c>
      <c r="C243" s="39" t="s">
        <v>518</v>
      </c>
      <c r="D243" s="39"/>
      <c r="E243" s="39" t="s">
        <v>88</v>
      </c>
      <c r="F243" s="39" t="s">
        <v>511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558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601</v>
      </c>
      <c r="V243" s="39"/>
    </row>
    <row r="244" spans="1:22" ht="63" x14ac:dyDescent="0.25">
      <c r="A244" s="39">
        <v>240</v>
      </c>
      <c r="B244" s="39" t="s">
        <v>40</v>
      </c>
      <c r="C244" s="39" t="s">
        <v>41</v>
      </c>
      <c r="D244" s="39"/>
      <c r="E244" s="39" t="s">
        <v>373</v>
      </c>
      <c r="F244" s="39" t="s">
        <v>559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560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3" x14ac:dyDescent="0.25">
      <c r="A245" s="39">
        <v>241</v>
      </c>
      <c r="B245" s="39" t="s">
        <v>40</v>
      </c>
      <c r="C245" s="39" t="s">
        <v>41</v>
      </c>
      <c r="D245" s="39"/>
      <c r="E245" s="39" t="s">
        <v>373</v>
      </c>
      <c r="F245" s="39" t="s">
        <v>561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563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3" x14ac:dyDescent="0.25">
      <c r="A246" s="39">
        <v>242</v>
      </c>
      <c r="B246" s="39" t="s">
        <v>40</v>
      </c>
      <c r="C246" s="39" t="s">
        <v>41</v>
      </c>
      <c r="D246" s="39"/>
      <c r="E246" s="39" t="s">
        <v>373</v>
      </c>
      <c r="F246" s="39" t="s">
        <v>562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564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10.25" x14ac:dyDescent="0.25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565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566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575</v>
      </c>
      <c r="V247" s="39"/>
    </row>
    <row r="248" spans="1:22" ht="78.75" x14ac:dyDescent="0.25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567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568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6" x14ac:dyDescent="0.25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569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570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4.5" x14ac:dyDescent="0.25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571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573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.75" x14ac:dyDescent="0.25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572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574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3" x14ac:dyDescent="0.25">
      <c r="A252" s="59">
        <v>248</v>
      </c>
      <c r="B252" s="59" t="s">
        <v>40</v>
      </c>
      <c r="C252" s="44" t="s">
        <v>41</v>
      </c>
      <c r="D252" s="59"/>
      <c r="E252" s="59" t="s">
        <v>373</v>
      </c>
      <c r="F252" s="44" t="s">
        <v>576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577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3" x14ac:dyDescent="0.25">
      <c r="A253" s="59">
        <v>249</v>
      </c>
      <c r="B253" s="59" t="s">
        <v>40</v>
      </c>
      <c r="C253" s="44" t="s">
        <v>41</v>
      </c>
      <c r="D253" s="59"/>
      <c r="E253" s="59" t="s">
        <v>373</v>
      </c>
      <c r="F253" s="64" t="s">
        <v>578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579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3" x14ac:dyDescent="0.25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580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581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3" x14ac:dyDescent="0.25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582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583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3" x14ac:dyDescent="0.25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584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586</v>
      </c>
      <c r="O256" s="60">
        <v>45191</v>
      </c>
      <c r="P256" s="66" t="s">
        <v>585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.75" x14ac:dyDescent="0.25">
      <c r="A257" s="63">
        <v>253</v>
      </c>
      <c r="B257" s="63" t="s">
        <v>40</v>
      </c>
      <c r="C257" s="44" t="s">
        <v>41</v>
      </c>
      <c r="D257" s="63"/>
      <c r="E257" s="63" t="s">
        <v>373</v>
      </c>
      <c r="F257" s="63" t="s">
        <v>587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588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.75" x14ac:dyDescent="0.25">
      <c r="A258" s="63">
        <v>254</v>
      </c>
      <c r="B258" s="63" t="s">
        <v>40</v>
      </c>
      <c r="C258" s="44" t="s">
        <v>41</v>
      </c>
      <c r="D258" s="63"/>
      <c r="E258" s="63" t="s">
        <v>373</v>
      </c>
      <c r="F258" s="63" t="s">
        <v>589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590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3" x14ac:dyDescent="0.25">
      <c r="A259" s="67">
        <v>255</v>
      </c>
      <c r="B259" s="67" t="s">
        <v>40</v>
      </c>
      <c r="C259" s="44" t="s">
        <v>41</v>
      </c>
      <c r="D259" s="67"/>
      <c r="E259" s="67" t="s">
        <v>373</v>
      </c>
      <c r="F259" s="67" t="s">
        <v>591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592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3" x14ac:dyDescent="0.25">
      <c r="A260" s="70">
        <v>256</v>
      </c>
      <c r="B260" s="70" t="s">
        <v>40</v>
      </c>
      <c r="C260" s="44" t="s">
        <v>41</v>
      </c>
      <c r="D260" s="70"/>
      <c r="E260" s="70" t="s">
        <v>373</v>
      </c>
      <c r="F260" s="44" t="s">
        <v>593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594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10.25" x14ac:dyDescent="0.25">
      <c r="A261" s="70">
        <v>257</v>
      </c>
      <c r="B261" s="70" t="s">
        <v>40</v>
      </c>
      <c r="C261" s="44" t="s">
        <v>518</v>
      </c>
      <c r="D261" s="70"/>
      <c r="E261" s="70" t="s">
        <v>88</v>
      </c>
      <c r="F261" s="44" t="s">
        <v>595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596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3" x14ac:dyDescent="0.25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597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598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3" x14ac:dyDescent="0.25">
      <c r="A263" s="70">
        <v>259</v>
      </c>
      <c r="B263" s="70" t="s">
        <v>40</v>
      </c>
      <c r="C263" s="44" t="s">
        <v>73</v>
      </c>
      <c r="D263" s="70"/>
      <c r="E263" s="70" t="s">
        <v>373</v>
      </c>
      <c r="F263" s="44" t="s">
        <v>599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600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3" x14ac:dyDescent="0.25">
      <c r="A264" s="77">
        <v>260</v>
      </c>
      <c r="B264" s="77" t="s">
        <v>40</v>
      </c>
      <c r="C264" s="44" t="s">
        <v>73</v>
      </c>
      <c r="D264" s="77"/>
      <c r="E264" s="72" t="s">
        <v>373</v>
      </c>
      <c r="F264" s="72" t="s">
        <v>602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603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3" x14ac:dyDescent="0.25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604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605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3" x14ac:dyDescent="0.25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606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607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3" x14ac:dyDescent="0.25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606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608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3" x14ac:dyDescent="0.25">
      <c r="A268" s="77">
        <v>264</v>
      </c>
      <c r="B268" s="78" t="s">
        <v>40</v>
      </c>
      <c r="C268" s="77" t="s">
        <v>41</v>
      </c>
      <c r="D268" s="77"/>
      <c r="E268" s="78" t="s">
        <v>373</v>
      </c>
      <c r="F268" s="44" t="s">
        <v>609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611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3" x14ac:dyDescent="0.25">
      <c r="A269" s="77">
        <v>265</v>
      </c>
      <c r="B269" s="78" t="s">
        <v>40</v>
      </c>
      <c r="C269" s="78" t="s">
        <v>41</v>
      </c>
      <c r="D269" s="77"/>
      <c r="E269" s="78" t="s">
        <v>373</v>
      </c>
      <c r="F269" s="44" t="s">
        <v>561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612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3" x14ac:dyDescent="0.25">
      <c r="A270" s="77">
        <v>266</v>
      </c>
      <c r="B270" s="78" t="s">
        <v>40</v>
      </c>
      <c r="C270" s="78" t="s">
        <v>41</v>
      </c>
      <c r="D270" s="77"/>
      <c r="E270" s="78" t="s">
        <v>373</v>
      </c>
      <c r="F270" s="44" t="s">
        <v>610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613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.75" x14ac:dyDescent="0.25">
      <c r="A271" s="77">
        <v>267</v>
      </c>
      <c r="B271" s="80" t="s">
        <v>40</v>
      </c>
      <c r="C271" s="80" t="s">
        <v>41</v>
      </c>
      <c r="D271" s="77"/>
      <c r="E271" s="80" t="s">
        <v>373</v>
      </c>
      <c r="F271" s="44" t="s">
        <v>614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616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3" x14ac:dyDescent="0.25">
      <c r="A272" s="77">
        <v>268</v>
      </c>
      <c r="B272" s="80" t="s">
        <v>40</v>
      </c>
      <c r="C272" s="80" t="s">
        <v>41</v>
      </c>
      <c r="D272" s="77"/>
      <c r="E272" s="80" t="s">
        <v>373</v>
      </c>
      <c r="F272" s="44" t="s">
        <v>615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617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5" x14ac:dyDescent="0.25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618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619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3" x14ac:dyDescent="0.25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620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621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3" x14ac:dyDescent="0.25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622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623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3" x14ac:dyDescent="0.25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624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625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57.5" x14ac:dyDescent="0.25">
      <c r="A277" s="80">
        <v>273</v>
      </c>
      <c r="B277" s="83" t="s">
        <v>40</v>
      </c>
      <c r="C277" s="83" t="s">
        <v>41</v>
      </c>
      <c r="D277" s="80"/>
      <c r="E277" s="83" t="s">
        <v>373</v>
      </c>
      <c r="F277" s="44" t="s">
        <v>626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627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3" x14ac:dyDescent="0.25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628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630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3" x14ac:dyDescent="0.25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629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631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3" x14ac:dyDescent="0.25">
      <c r="A280" s="80">
        <v>276</v>
      </c>
      <c r="B280" s="86" t="s">
        <v>40</v>
      </c>
      <c r="C280" s="86" t="s">
        <v>41</v>
      </c>
      <c r="D280" s="86"/>
      <c r="E280" s="86" t="s">
        <v>373</v>
      </c>
      <c r="F280" s="41" t="s">
        <v>632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633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3" x14ac:dyDescent="0.25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634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635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3" x14ac:dyDescent="0.25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636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637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3" x14ac:dyDescent="0.25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638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639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3" x14ac:dyDescent="0.25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640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641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3" x14ac:dyDescent="0.25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642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643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10.25" x14ac:dyDescent="0.25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644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645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7.5" x14ac:dyDescent="0.25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646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648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649</v>
      </c>
      <c r="V287" s="80"/>
    </row>
    <row r="288" spans="1:26" ht="157.5" x14ac:dyDescent="0.25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647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648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649</v>
      </c>
      <c r="V288" s="80"/>
    </row>
    <row r="289" spans="1:22" ht="63" x14ac:dyDescent="0.25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650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651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3" x14ac:dyDescent="0.25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652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653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3" x14ac:dyDescent="0.25">
      <c r="A291" s="80">
        <v>288</v>
      </c>
      <c r="B291" s="91" t="s">
        <v>40</v>
      </c>
      <c r="C291" s="44" t="s">
        <v>518</v>
      </c>
      <c r="D291" s="80"/>
      <c r="E291" s="91" t="s">
        <v>88</v>
      </c>
      <c r="F291" s="44" t="s">
        <v>654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656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3" x14ac:dyDescent="0.25">
      <c r="A292" s="91">
        <v>289</v>
      </c>
      <c r="B292" s="91" t="s">
        <v>40</v>
      </c>
      <c r="C292" s="44" t="s">
        <v>518</v>
      </c>
      <c r="D292" s="91"/>
      <c r="E292" s="91" t="s">
        <v>88</v>
      </c>
      <c r="F292" s="44" t="s">
        <v>655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657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3" x14ac:dyDescent="0.25">
      <c r="A293" s="91">
        <v>290</v>
      </c>
      <c r="B293" s="91" t="s">
        <v>40</v>
      </c>
      <c r="C293" s="44" t="s">
        <v>518</v>
      </c>
      <c r="D293" s="91"/>
      <c r="E293" s="91" t="s">
        <v>88</v>
      </c>
      <c r="F293" s="41" t="s">
        <v>658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659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.75" x14ac:dyDescent="0.25">
      <c r="A294" s="91">
        <v>291</v>
      </c>
      <c r="B294" s="91" t="s">
        <v>40</v>
      </c>
      <c r="C294" s="44" t="s">
        <v>518</v>
      </c>
      <c r="D294" s="91"/>
      <c r="E294" s="91" t="s">
        <v>88</v>
      </c>
      <c r="F294" s="44" t="s">
        <v>660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661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3" x14ac:dyDescent="0.25">
      <c r="A295" s="91">
        <v>292</v>
      </c>
      <c r="B295" s="91" t="s">
        <v>40</v>
      </c>
      <c r="C295" s="44" t="s">
        <v>518</v>
      </c>
      <c r="D295" s="91"/>
      <c r="E295" s="91" t="s">
        <v>88</v>
      </c>
      <c r="F295" s="41" t="s">
        <v>662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663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3" x14ac:dyDescent="0.25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664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666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3" x14ac:dyDescent="0.25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665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667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3" x14ac:dyDescent="0.25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668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671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3" x14ac:dyDescent="0.25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669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672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3" x14ac:dyDescent="0.25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670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673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3" x14ac:dyDescent="0.25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674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676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3" x14ac:dyDescent="0.25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675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677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3" x14ac:dyDescent="0.25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678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681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3" x14ac:dyDescent="0.25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679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682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3" x14ac:dyDescent="0.25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680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683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3" x14ac:dyDescent="0.25">
      <c r="A306" s="91">
        <v>303</v>
      </c>
      <c r="B306" s="91" t="s">
        <v>40</v>
      </c>
      <c r="C306" s="44" t="s">
        <v>518</v>
      </c>
      <c r="D306" s="91"/>
      <c r="E306" s="92" t="s">
        <v>88</v>
      </c>
      <c r="F306" s="44" t="s">
        <v>684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687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3" x14ac:dyDescent="0.25">
      <c r="A307" s="91">
        <v>304</v>
      </c>
      <c r="B307" s="91" t="s">
        <v>40</v>
      </c>
      <c r="C307" s="44" t="s">
        <v>518</v>
      </c>
      <c r="D307" s="91"/>
      <c r="E307" s="92" t="s">
        <v>88</v>
      </c>
      <c r="F307" s="44" t="s">
        <v>685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688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3" x14ac:dyDescent="0.25">
      <c r="A308" s="91">
        <v>305</v>
      </c>
      <c r="B308" s="91" t="s">
        <v>40</v>
      </c>
      <c r="C308" s="44" t="s">
        <v>518</v>
      </c>
      <c r="D308" s="91"/>
      <c r="E308" s="92" t="s">
        <v>88</v>
      </c>
      <c r="F308" s="44" t="s">
        <v>686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689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3" x14ac:dyDescent="0.25">
      <c r="A309" s="91">
        <v>306</v>
      </c>
      <c r="B309" s="92" t="s">
        <v>21</v>
      </c>
      <c r="C309" s="96" t="s">
        <v>690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691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.75" x14ac:dyDescent="0.25">
      <c r="A310" s="91">
        <v>307</v>
      </c>
      <c r="B310" s="92" t="s">
        <v>40</v>
      </c>
      <c r="C310" s="44" t="s">
        <v>41</v>
      </c>
      <c r="D310" s="91"/>
      <c r="E310" s="91" t="s">
        <v>373</v>
      </c>
      <c r="F310" s="44" t="s">
        <v>692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694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.75" x14ac:dyDescent="0.25">
      <c r="A311" s="91">
        <v>308</v>
      </c>
      <c r="B311" s="92" t="s">
        <v>40</v>
      </c>
      <c r="C311" s="44" t="s">
        <v>41</v>
      </c>
      <c r="D311" s="91"/>
      <c r="E311" s="92" t="s">
        <v>373</v>
      </c>
      <c r="F311" s="44" t="s">
        <v>693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695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3" x14ac:dyDescent="0.25">
      <c r="A312" s="94">
        <v>309</v>
      </c>
      <c r="B312" s="94" t="s">
        <v>21</v>
      </c>
      <c r="C312" s="100" t="s">
        <v>690</v>
      </c>
      <c r="D312" s="94"/>
      <c r="E312" s="94" t="s">
        <v>75</v>
      </c>
      <c r="F312" s="99" t="s">
        <v>696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697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3" x14ac:dyDescent="0.25">
      <c r="A313" s="94">
        <v>310</v>
      </c>
      <c r="B313" s="94" t="s">
        <v>21</v>
      </c>
      <c r="C313" s="100" t="s">
        <v>690</v>
      </c>
      <c r="D313" s="94"/>
      <c r="E313" s="94" t="s">
        <v>75</v>
      </c>
      <c r="F313" s="94" t="s">
        <v>698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699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.75" x14ac:dyDescent="0.25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700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702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.75" x14ac:dyDescent="0.25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701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703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3" x14ac:dyDescent="0.25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704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705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3.75" x14ac:dyDescent="0.25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706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707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3" x14ac:dyDescent="0.25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708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709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94.5" x14ac:dyDescent="0.25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710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711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.75" x14ac:dyDescent="0.25">
      <c r="A320" s="102">
        <v>317</v>
      </c>
      <c r="B320" s="102" t="s">
        <v>21</v>
      </c>
      <c r="C320" s="44" t="s">
        <v>713</v>
      </c>
      <c r="D320" s="102"/>
      <c r="E320" s="102" t="s">
        <v>88</v>
      </c>
      <c r="F320" s="44" t="s">
        <v>712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714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94.5" x14ac:dyDescent="0.25">
      <c r="A321" s="102">
        <v>318</v>
      </c>
      <c r="B321" s="102" t="s">
        <v>21</v>
      </c>
      <c r="C321" s="41" t="s">
        <v>413</v>
      </c>
      <c r="D321" s="102"/>
      <c r="E321" s="102" t="s">
        <v>88</v>
      </c>
      <c r="F321" s="41" t="s">
        <v>715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716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.75" x14ac:dyDescent="0.25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717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718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4.5" x14ac:dyDescent="0.25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719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720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.75" x14ac:dyDescent="0.25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721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722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.75" x14ac:dyDescent="0.25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723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724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.75" x14ac:dyDescent="0.25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725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726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.75" x14ac:dyDescent="0.25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727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728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3" x14ac:dyDescent="0.25">
      <c r="A328" s="102">
        <v>325</v>
      </c>
      <c r="B328" s="103" t="s">
        <v>21</v>
      </c>
      <c r="C328" s="44" t="s">
        <v>733</v>
      </c>
      <c r="D328" s="102"/>
      <c r="E328" s="103" t="s">
        <v>75</v>
      </c>
      <c r="F328" s="44" t="s">
        <v>729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736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6" x14ac:dyDescent="0.25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730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737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3" x14ac:dyDescent="0.25">
      <c r="A330" s="103">
        <v>327</v>
      </c>
      <c r="B330" s="103" t="s">
        <v>21</v>
      </c>
      <c r="C330" s="44" t="s">
        <v>734</v>
      </c>
      <c r="D330" s="103"/>
      <c r="E330" s="103" t="s">
        <v>75</v>
      </c>
      <c r="F330" s="44" t="s">
        <v>731</v>
      </c>
      <c r="G330" s="103" t="s">
        <v>738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739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3" x14ac:dyDescent="0.25">
      <c r="A331" s="103">
        <v>328</v>
      </c>
      <c r="B331" s="103" t="s">
        <v>21</v>
      </c>
      <c r="C331" s="44" t="s">
        <v>735</v>
      </c>
      <c r="D331" s="103"/>
      <c r="E331" s="103" t="s">
        <v>75</v>
      </c>
      <c r="F331" s="44" t="s">
        <v>732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740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3" x14ac:dyDescent="0.25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741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742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5" x14ac:dyDescent="0.25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743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748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.75" x14ac:dyDescent="0.25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744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748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5" x14ac:dyDescent="0.25">
      <c r="A335" s="105">
        <v>332</v>
      </c>
      <c r="B335" s="105" t="s">
        <v>21</v>
      </c>
      <c r="C335" s="44" t="s">
        <v>36</v>
      </c>
      <c r="D335" s="112" t="s">
        <v>58</v>
      </c>
      <c r="E335" s="105" t="s">
        <v>373</v>
      </c>
      <c r="F335" s="44" t="s">
        <v>745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748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5" x14ac:dyDescent="0.25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746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748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5" x14ac:dyDescent="0.25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747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748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3" x14ac:dyDescent="0.25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749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750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5" x14ac:dyDescent="0.25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751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754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5" x14ac:dyDescent="0.25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752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755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5" x14ac:dyDescent="0.25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753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756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5" x14ac:dyDescent="0.25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757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758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7.25" x14ac:dyDescent="0.25">
      <c r="A343" s="113">
        <v>340</v>
      </c>
      <c r="B343" s="113" t="s">
        <v>21</v>
      </c>
      <c r="C343" s="41" t="s">
        <v>761</v>
      </c>
      <c r="D343" s="113" t="s">
        <v>58</v>
      </c>
      <c r="E343" s="113" t="s">
        <v>759</v>
      </c>
      <c r="F343" s="41" t="s">
        <v>760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762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4.5" x14ac:dyDescent="0.25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763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770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4.5" x14ac:dyDescent="0.25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764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771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3" x14ac:dyDescent="0.25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765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772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4.5" x14ac:dyDescent="0.25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766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773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3" x14ac:dyDescent="0.25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767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774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4.5" x14ac:dyDescent="0.25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768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775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3" x14ac:dyDescent="0.25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769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776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3" x14ac:dyDescent="0.25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777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778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3" x14ac:dyDescent="0.25">
      <c r="A352" s="117">
        <v>349</v>
      </c>
      <c r="B352" s="117" t="s">
        <v>40</v>
      </c>
      <c r="C352" s="44" t="s">
        <v>41</v>
      </c>
      <c r="D352" s="117"/>
      <c r="E352" s="117" t="s">
        <v>373</v>
      </c>
      <c r="F352" s="44" t="s">
        <v>779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780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3" x14ac:dyDescent="0.25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781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782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4.5" x14ac:dyDescent="0.25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783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784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3" x14ac:dyDescent="0.25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785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787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4.5" x14ac:dyDescent="0.25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786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788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4.5" x14ac:dyDescent="0.25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789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791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4.5" x14ac:dyDescent="0.25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790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792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4.5" x14ac:dyDescent="0.25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793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794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.75" x14ac:dyDescent="0.25">
      <c r="A360" s="117">
        <v>357</v>
      </c>
      <c r="B360" s="117" t="s">
        <v>21</v>
      </c>
      <c r="C360" s="44" t="s">
        <v>735</v>
      </c>
      <c r="D360" s="117" t="s">
        <v>58</v>
      </c>
      <c r="E360" s="117" t="s">
        <v>75</v>
      </c>
      <c r="F360" s="44" t="s">
        <v>795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797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.75" x14ac:dyDescent="0.25">
      <c r="A361" s="117">
        <v>358</v>
      </c>
      <c r="B361" s="117" t="s">
        <v>21</v>
      </c>
      <c r="C361" s="44" t="s">
        <v>735</v>
      </c>
      <c r="D361" s="117" t="s">
        <v>58</v>
      </c>
      <c r="E361" s="117" t="s">
        <v>75</v>
      </c>
      <c r="F361" s="44" t="s">
        <v>796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797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3" x14ac:dyDescent="0.25">
      <c r="A362" s="117">
        <v>359</v>
      </c>
      <c r="B362" s="120" t="s">
        <v>40</v>
      </c>
      <c r="C362" s="44" t="s">
        <v>518</v>
      </c>
      <c r="D362" s="117"/>
      <c r="E362" s="120" t="s">
        <v>75</v>
      </c>
      <c r="F362" s="41" t="s">
        <v>798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799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7.25" x14ac:dyDescent="0.25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759</v>
      </c>
      <c r="F363" s="44" t="s">
        <v>800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801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5" x14ac:dyDescent="0.25">
      <c r="A364" s="120">
        <v>361</v>
      </c>
      <c r="B364" s="120" t="s">
        <v>21</v>
      </c>
      <c r="C364" s="44" t="s">
        <v>805</v>
      </c>
      <c r="D364" s="120" t="s">
        <v>58</v>
      </c>
      <c r="E364" s="120" t="s">
        <v>75</v>
      </c>
      <c r="F364" s="44" t="s">
        <v>802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804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.75" x14ac:dyDescent="0.25">
      <c r="A365" s="120">
        <v>362</v>
      </c>
      <c r="B365" s="120" t="s">
        <v>21</v>
      </c>
      <c r="C365" s="44" t="s">
        <v>805</v>
      </c>
      <c r="D365" s="120" t="s">
        <v>58</v>
      </c>
      <c r="E365" s="120" t="s">
        <v>75</v>
      </c>
      <c r="F365" s="44" t="s">
        <v>803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804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3" x14ac:dyDescent="0.25">
      <c r="A366" s="120">
        <v>363</v>
      </c>
      <c r="B366" s="120" t="s">
        <v>21</v>
      </c>
      <c r="C366" s="120" t="s">
        <v>406</v>
      </c>
      <c r="D366" s="120" t="s">
        <v>58</v>
      </c>
      <c r="E366" s="120" t="s">
        <v>75</v>
      </c>
      <c r="F366" s="44" t="s">
        <v>807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806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9" x14ac:dyDescent="0.25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808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809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9" x14ac:dyDescent="0.25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810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809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1.75" x14ac:dyDescent="0.25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811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812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10.25" x14ac:dyDescent="0.25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813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814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1.75" x14ac:dyDescent="0.25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815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816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6.25" x14ac:dyDescent="0.25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817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821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6.25" x14ac:dyDescent="0.25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818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821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6.25" x14ac:dyDescent="0.25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819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821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6.25" x14ac:dyDescent="0.25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820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821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1.75" x14ac:dyDescent="0.25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822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823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36.25" x14ac:dyDescent="0.25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824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826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36.25" x14ac:dyDescent="0.25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825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826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57.5" x14ac:dyDescent="0.25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827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828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1.75" x14ac:dyDescent="0.25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829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830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6" x14ac:dyDescent="0.25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831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832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10.25" x14ac:dyDescent="0.25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833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834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10.25" x14ac:dyDescent="0.25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835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836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4.75" x14ac:dyDescent="0.25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837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839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20.5" x14ac:dyDescent="0.25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838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839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57.5" x14ac:dyDescent="0.25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840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841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1.75" x14ac:dyDescent="0.25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842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843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6" x14ac:dyDescent="0.25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844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845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6" x14ac:dyDescent="0.25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846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847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3" x14ac:dyDescent="0.25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848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851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3" x14ac:dyDescent="0.25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849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852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3" x14ac:dyDescent="0.25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850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853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6" x14ac:dyDescent="0.25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854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855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4.5" x14ac:dyDescent="0.25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856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858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4.5" x14ac:dyDescent="0.25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857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858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110.25" x14ac:dyDescent="0.25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859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861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110.25" x14ac:dyDescent="0.25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860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861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1.75" x14ac:dyDescent="0.25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862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863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9" x14ac:dyDescent="0.25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808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809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6" x14ac:dyDescent="0.25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864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865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3" x14ac:dyDescent="0.25">
      <c r="A401" s="124">
        <v>398</v>
      </c>
      <c r="B401" s="125" t="s">
        <v>21</v>
      </c>
      <c r="C401" s="44" t="s">
        <v>406</v>
      </c>
      <c r="D401" s="125" t="s">
        <v>58</v>
      </c>
      <c r="E401" s="125" t="s">
        <v>75</v>
      </c>
      <c r="F401" s="44" t="s">
        <v>866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872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3" x14ac:dyDescent="0.25">
      <c r="A402" s="125">
        <v>399</v>
      </c>
      <c r="B402" s="125" t="s">
        <v>21</v>
      </c>
      <c r="C402" s="44" t="s">
        <v>406</v>
      </c>
      <c r="D402" s="125" t="s">
        <v>58</v>
      </c>
      <c r="E402" s="125" t="s">
        <v>75</v>
      </c>
      <c r="F402" s="44" t="s">
        <v>867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872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.75" x14ac:dyDescent="0.25">
      <c r="A403" s="125">
        <v>400</v>
      </c>
      <c r="B403" s="125" t="s">
        <v>21</v>
      </c>
      <c r="C403" s="44" t="s">
        <v>406</v>
      </c>
      <c r="D403" s="125" t="s">
        <v>58</v>
      </c>
      <c r="E403" s="125" t="s">
        <v>75</v>
      </c>
      <c r="F403" s="44" t="s">
        <v>868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872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3" x14ac:dyDescent="0.25">
      <c r="A404" s="125">
        <v>401</v>
      </c>
      <c r="B404" s="125" t="s">
        <v>21</v>
      </c>
      <c r="C404" s="44" t="s">
        <v>406</v>
      </c>
      <c r="D404" s="125" t="s">
        <v>58</v>
      </c>
      <c r="E404" s="125" t="s">
        <v>75</v>
      </c>
      <c r="F404" s="44" t="s">
        <v>869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872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3" x14ac:dyDescent="0.25">
      <c r="A405" s="125">
        <v>402</v>
      </c>
      <c r="B405" s="125" t="s">
        <v>21</v>
      </c>
      <c r="C405" s="44" t="s">
        <v>406</v>
      </c>
      <c r="D405" s="125" t="s">
        <v>58</v>
      </c>
      <c r="E405" s="125" t="s">
        <v>75</v>
      </c>
      <c r="F405" s="44" t="s">
        <v>870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872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3" x14ac:dyDescent="0.25">
      <c r="A406" s="125">
        <v>403</v>
      </c>
      <c r="B406" s="125" t="s">
        <v>21</v>
      </c>
      <c r="C406" s="44" t="s">
        <v>406</v>
      </c>
      <c r="D406" s="125" t="s">
        <v>58</v>
      </c>
      <c r="E406" s="125" t="s">
        <v>75</v>
      </c>
      <c r="F406" s="44" t="s">
        <v>871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872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7.25" x14ac:dyDescent="0.25">
      <c r="A407" s="127">
        <v>404</v>
      </c>
      <c r="B407" s="127" t="s">
        <v>21</v>
      </c>
      <c r="C407" s="41" t="s">
        <v>874</v>
      </c>
      <c r="D407" s="127" t="s">
        <v>58</v>
      </c>
      <c r="E407" s="127" t="s">
        <v>75</v>
      </c>
      <c r="F407" s="41" t="s">
        <v>873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875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4.5" x14ac:dyDescent="0.25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876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878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4.5" x14ac:dyDescent="0.25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877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879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.75" x14ac:dyDescent="0.25">
      <c r="A410" s="129">
        <v>407</v>
      </c>
      <c r="B410" s="129" t="s">
        <v>40</v>
      </c>
      <c r="C410" s="44" t="s">
        <v>885</v>
      </c>
      <c r="D410" s="129"/>
      <c r="E410" s="129" t="s">
        <v>88</v>
      </c>
      <c r="F410" s="44" t="s">
        <v>880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886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.75" x14ac:dyDescent="0.25">
      <c r="A411" s="129">
        <v>408</v>
      </c>
      <c r="B411" s="129" t="s">
        <v>40</v>
      </c>
      <c r="C411" s="44" t="s">
        <v>885</v>
      </c>
      <c r="D411" s="129"/>
      <c r="E411" s="129" t="s">
        <v>88</v>
      </c>
      <c r="F411" s="44" t="s">
        <v>881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887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.75" x14ac:dyDescent="0.25">
      <c r="A412" s="129">
        <v>409</v>
      </c>
      <c r="B412" s="129" t="s">
        <v>40</v>
      </c>
      <c r="C412" s="44" t="s">
        <v>885</v>
      </c>
      <c r="D412" s="129"/>
      <c r="E412" s="129" t="s">
        <v>88</v>
      </c>
      <c r="F412" s="44" t="s">
        <v>882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888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78.75" x14ac:dyDescent="0.25">
      <c r="A413" s="129">
        <v>410</v>
      </c>
      <c r="B413" s="129" t="s">
        <v>40</v>
      </c>
      <c r="C413" s="44" t="s">
        <v>885</v>
      </c>
      <c r="D413" s="129"/>
      <c r="E413" s="129" t="s">
        <v>88</v>
      </c>
      <c r="F413" s="44" t="s">
        <v>883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889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78.75" x14ac:dyDescent="0.25">
      <c r="A414" s="129">
        <v>411</v>
      </c>
      <c r="B414" s="129" t="s">
        <v>40</v>
      </c>
      <c r="C414" s="44" t="s">
        <v>885</v>
      </c>
      <c r="D414" s="129"/>
      <c r="E414" s="129" t="s">
        <v>88</v>
      </c>
      <c r="F414" s="44" t="s">
        <v>884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890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7.25" x14ac:dyDescent="0.25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891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896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.75" x14ac:dyDescent="0.25">
      <c r="A416" s="129">
        <v>413</v>
      </c>
      <c r="B416" s="129" t="s">
        <v>21</v>
      </c>
      <c r="C416" s="44" t="s">
        <v>894</v>
      </c>
      <c r="D416" s="129" t="s">
        <v>58</v>
      </c>
      <c r="E416" s="129" t="s">
        <v>88</v>
      </c>
      <c r="F416" s="44" t="s">
        <v>892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897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3" x14ac:dyDescent="0.25">
      <c r="A417" s="129">
        <v>414</v>
      </c>
      <c r="B417" s="129" t="s">
        <v>21</v>
      </c>
      <c r="C417" s="44" t="s">
        <v>895</v>
      </c>
      <c r="D417" s="129" t="s">
        <v>58</v>
      </c>
      <c r="E417" s="129" t="s">
        <v>88</v>
      </c>
      <c r="F417" s="44" t="s">
        <v>893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898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1.75" x14ac:dyDescent="0.25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899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900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78.75" x14ac:dyDescent="0.25">
      <c r="A419" s="132">
        <v>416</v>
      </c>
      <c r="B419" s="132" t="s">
        <v>40</v>
      </c>
      <c r="C419" s="44" t="s">
        <v>885</v>
      </c>
      <c r="D419" s="132"/>
      <c r="E419" s="132" t="s">
        <v>88</v>
      </c>
      <c r="F419" s="44" t="s">
        <v>901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905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78.75" x14ac:dyDescent="0.25">
      <c r="A420" s="132">
        <v>417</v>
      </c>
      <c r="B420" s="132" t="s">
        <v>40</v>
      </c>
      <c r="C420" s="44" t="s">
        <v>885</v>
      </c>
      <c r="D420" s="132"/>
      <c r="E420" s="132" t="s">
        <v>88</v>
      </c>
      <c r="F420" s="44" t="s">
        <v>902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906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78.75" x14ac:dyDescent="0.25">
      <c r="A421" s="132">
        <v>418</v>
      </c>
      <c r="B421" s="132" t="s">
        <v>40</v>
      </c>
      <c r="C421" s="44" t="s">
        <v>885</v>
      </c>
      <c r="D421" s="132"/>
      <c r="E421" s="132" t="s">
        <v>88</v>
      </c>
      <c r="F421" s="44" t="s">
        <v>903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907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78.75" x14ac:dyDescent="0.25">
      <c r="A422" s="132">
        <v>419</v>
      </c>
      <c r="B422" s="132" t="s">
        <v>40</v>
      </c>
      <c r="C422" s="44" t="s">
        <v>885</v>
      </c>
      <c r="D422" s="132"/>
      <c r="E422" s="132" t="s">
        <v>88</v>
      </c>
      <c r="F422" s="44" t="s">
        <v>904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908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.75" x14ac:dyDescent="0.25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911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912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4.5" x14ac:dyDescent="0.25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910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913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556</v>
      </c>
      <c r="V424" s="132"/>
    </row>
    <row r="425" spans="1:22" ht="63" x14ac:dyDescent="0.25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909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914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4.5" x14ac:dyDescent="0.25">
      <c r="A426" s="132">
        <v>423</v>
      </c>
      <c r="B426" s="137" t="s">
        <v>40</v>
      </c>
      <c r="C426" s="44" t="s">
        <v>518</v>
      </c>
      <c r="D426" s="132"/>
      <c r="E426" s="137" t="s">
        <v>75</v>
      </c>
      <c r="F426" s="44" t="s">
        <v>915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916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3" x14ac:dyDescent="0.25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917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933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3" x14ac:dyDescent="0.25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918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934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.75" x14ac:dyDescent="0.25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919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935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3" x14ac:dyDescent="0.25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920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936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.75" x14ac:dyDescent="0.25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921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937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3" x14ac:dyDescent="0.25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922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938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.75" x14ac:dyDescent="0.25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923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939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.75" x14ac:dyDescent="0.25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924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940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.75" x14ac:dyDescent="0.25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925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941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.75" x14ac:dyDescent="0.25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926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942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.75" x14ac:dyDescent="0.25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927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943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.75" x14ac:dyDescent="0.25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928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944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.75" x14ac:dyDescent="0.25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929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945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.75" x14ac:dyDescent="0.25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930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946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.75" x14ac:dyDescent="0.25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931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947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7.25" x14ac:dyDescent="0.25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932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948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3" x14ac:dyDescent="0.25">
      <c r="A443" s="132">
        <v>440</v>
      </c>
      <c r="B443" s="140" t="s">
        <v>40</v>
      </c>
      <c r="C443" s="44" t="s">
        <v>41</v>
      </c>
      <c r="D443" s="132"/>
      <c r="E443" s="132" t="s">
        <v>373</v>
      </c>
      <c r="F443" s="44" t="s">
        <v>949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952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3" x14ac:dyDescent="0.25">
      <c r="A444" s="132">
        <v>441</v>
      </c>
      <c r="B444" s="140" t="s">
        <v>40</v>
      </c>
      <c r="C444" s="44" t="s">
        <v>41</v>
      </c>
      <c r="D444" s="132"/>
      <c r="E444" s="132" t="s">
        <v>373</v>
      </c>
      <c r="F444" s="44" t="s">
        <v>950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953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3" x14ac:dyDescent="0.25">
      <c r="A445" s="132">
        <v>442</v>
      </c>
      <c r="B445" s="140" t="s">
        <v>40</v>
      </c>
      <c r="C445" s="44" t="s">
        <v>41</v>
      </c>
      <c r="D445" s="132"/>
      <c r="E445" s="132" t="s">
        <v>373</v>
      </c>
      <c r="F445" s="44" t="s">
        <v>951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954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3" x14ac:dyDescent="0.25">
      <c r="A446" s="132">
        <v>443</v>
      </c>
      <c r="B446" s="142" t="s">
        <v>40</v>
      </c>
      <c r="C446" s="44" t="s">
        <v>41</v>
      </c>
      <c r="D446" s="132"/>
      <c r="E446" s="142" t="s">
        <v>373</v>
      </c>
      <c r="F446" s="44" t="s">
        <v>955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960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3" x14ac:dyDescent="0.25">
      <c r="A447" s="132">
        <v>444</v>
      </c>
      <c r="B447" s="142" t="s">
        <v>40</v>
      </c>
      <c r="C447" s="44" t="s">
        <v>41</v>
      </c>
      <c r="D447" s="132"/>
      <c r="E447" s="142" t="s">
        <v>373</v>
      </c>
      <c r="F447" s="44" t="s">
        <v>956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961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3" x14ac:dyDescent="0.25">
      <c r="A448" s="132">
        <v>445</v>
      </c>
      <c r="B448" s="142" t="s">
        <v>40</v>
      </c>
      <c r="C448" s="44" t="s">
        <v>41</v>
      </c>
      <c r="D448" s="132"/>
      <c r="E448" s="142" t="s">
        <v>373</v>
      </c>
      <c r="F448" s="44" t="s">
        <v>957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962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3" x14ac:dyDescent="0.25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958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963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3" x14ac:dyDescent="0.25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959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964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3" x14ac:dyDescent="0.25">
      <c r="A451" s="132">
        <v>448</v>
      </c>
      <c r="B451" s="142" t="s">
        <v>40</v>
      </c>
      <c r="C451" s="44" t="s">
        <v>41</v>
      </c>
      <c r="D451" s="132"/>
      <c r="E451" s="142" t="s">
        <v>373</v>
      </c>
      <c r="F451" s="44" t="s">
        <v>965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967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3" x14ac:dyDescent="0.25">
      <c r="A452" s="132">
        <v>449</v>
      </c>
      <c r="B452" s="142" t="s">
        <v>40</v>
      </c>
      <c r="C452" s="44" t="s">
        <v>41</v>
      </c>
      <c r="D452" s="132"/>
      <c r="E452" s="142" t="s">
        <v>373</v>
      </c>
      <c r="F452" s="44" t="s">
        <v>966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968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7.25" x14ac:dyDescent="0.25">
      <c r="A453" s="132">
        <v>450</v>
      </c>
      <c r="B453" s="132" t="s">
        <v>21</v>
      </c>
      <c r="C453" s="44" t="s">
        <v>970</v>
      </c>
      <c r="D453" s="132"/>
      <c r="E453" s="144" t="s">
        <v>75</v>
      </c>
      <c r="F453" s="44" t="s">
        <v>969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971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78.75" x14ac:dyDescent="0.25">
      <c r="A454" s="132">
        <v>451</v>
      </c>
      <c r="B454" s="146" t="s">
        <v>40</v>
      </c>
      <c r="C454" s="44" t="s">
        <v>885</v>
      </c>
      <c r="D454" s="132"/>
      <c r="E454" s="146" t="s">
        <v>88</v>
      </c>
      <c r="F454" s="44" t="s">
        <v>973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974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78.75" x14ac:dyDescent="0.25">
      <c r="A455" s="132">
        <v>452</v>
      </c>
      <c r="B455" s="146" t="s">
        <v>40</v>
      </c>
      <c r="C455" s="44" t="s">
        <v>885</v>
      </c>
      <c r="D455" s="132"/>
      <c r="E455" s="146" t="s">
        <v>88</v>
      </c>
      <c r="F455" s="44" t="s">
        <v>972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975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3" x14ac:dyDescent="0.25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976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978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3" x14ac:dyDescent="0.25">
      <c r="A457" s="132">
        <v>454</v>
      </c>
      <c r="B457" s="149" t="s">
        <v>40</v>
      </c>
      <c r="C457" s="44" t="s">
        <v>518</v>
      </c>
      <c r="D457" s="132"/>
      <c r="E457" s="149" t="s">
        <v>75</v>
      </c>
      <c r="F457" s="44" t="s">
        <v>977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979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7.25" x14ac:dyDescent="0.25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980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981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5" x14ac:dyDescent="0.25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982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986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5" x14ac:dyDescent="0.25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983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987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5" x14ac:dyDescent="0.25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984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988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5" x14ac:dyDescent="0.25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985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989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7.25" x14ac:dyDescent="0.25">
      <c r="A463" s="132">
        <v>460</v>
      </c>
      <c r="B463" s="154" t="s">
        <v>21</v>
      </c>
      <c r="C463" s="44" t="s">
        <v>992</v>
      </c>
      <c r="D463" s="154" t="s">
        <v>58</v>
      </c>
      <c r="E463" s="154" t="s">
        <v>75</v>
      </c>
      <c r="F463" s="44" t="s">
        <v>990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991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4.75" x14ac:dyDescent="0.25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993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995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20.5" x14ac:dyDescent="0.25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994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996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1.75" x14ac:dyDescent="0.25">
      <c r="A466" s="132">
        <v>463</v>
      </c>
      <c r="B466" s="160" t="s">
        <v>21</v>
      </c>
      <c r="C466" s="44" t="s">
        <v>805</v>
      </c>
      <c r="D466" s="132"/>
      <c r="E466" s="160" t="s">
        <v>75</v>
      </c>
      <c r="F466" s="44" t="s">
        <v>997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1004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3.25" x14ac:dyDescent="0.25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998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1005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3.25" x14ac:dyDescent="0.25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999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1006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3.25" x14ac:dyDescent="0.25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1000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1007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3" x14ac:dyDescent="0.25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1001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1008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3" x14ac:dyDescent="0.25">
      <c r="A471" s="132">
        <v>468</v>
      </c>
      <c r="B471" s="132" t="s">
        <v>21</v>
      </c>
      <c r="C471" s="44" t="s">
        <v>895</v>
      </c>
      <c r="D471" s="132"/>
      <c r="E471" s="160" t="s">
        <v>75</v>
      </c>
      <c r="F471" s="44" t="s">
        <v>1002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1009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3" x14ac:dyDescent="0.25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1003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1010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.75" x14ac:dyDescent="0.25">
      <c r="A473" s="132">
        <v>467</v>
      </c>
      <c r="B473" s="162" t="s">
        <v>40</v>
      </c>
      <c r="C473" s="44" t="s">
        <v>41</v>
      </c>
      <c r="D473" s="132"/>
      <c r="E473" s="162" t="s">
        <v>373</v>
      </c>
      <c r="F473" s="44" t="s">
        <v>1011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1014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3" x14ac:dyDescent="0.25">
      <c r="A474" s="132">
        <v>468</v>
      </c>
      <c r="B474" s="162" t="s">
        <v>40</v>
      </c>
      <c r="C474" s="44" t="s">
        <v>41</v>
      </c>
      <c r="D474" s="132"/>
      <c r="E474" s="162" t="s">
        <v>373</v>
      </c>
      <c r="F474" s="44" t="s">
        <v>1012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1015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3" x14ac:dyDescent="0.25">
      <c r="A475" s="132">
        <v>469</v>
      </c>
      <c r="B475" s="162" t="s">
        <v>40</v>
      </c>
      <c r="C475" s="44" t="s">
        <v>41</v>
      </c>
      <c r="D475" s="132"/>
      <c r="E475" s="162" t="s">
        <v>373</v>
      </c>
      <c r="F475" s="44" t="s">
        <v>1013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1016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3.25" x14ac:dyDescent="0.25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1017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1019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89" x14ac:dyDescent="0.25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1018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1020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3" x14ac:dyDescent="0.25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1021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1023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3" x14ac:dyDescent="0.25">
      <c r="A479" s="132">
        <v>473</v>
      </c>
      <c r="B479" s="132" t="s">
        <v>21</v>
      </c>
      <c r="C479" s="44" t="s">
        <v>516</v>
      </c>
      <c r="D479" s="166" t="s">
        <v>58</v>
      </c>
      <c r="E479" s="166" t="s">
        <v>88</v>
      </c>
      <c r="F479" s="44" t="s">
        <v>1022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1024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78.75" x14ac:dyDescent="0.25">
      <c r="A480" s="132">
        <v>474</v>
      </c>
      <c r="B480" s="168" t="s">
        <v>40</v>
      </c>
      <c r="C480" s="44" t="s">
        <v>885</v>
      </c>
      <c r="D480" s="132"/>
      <c r="E480" s="168" t="s">
        <v>88</v>
      </c>
      <c r="F480" s="44" t="s">
        <v>1027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1025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78.75" x14ac:dyDescent="0.25">
      <c r="A481" s="132">
        <v>475</v>
      </c>
      <c r="B481" s="168" t="s">
        <v>40</v>
      </c>
      <c r="C481" s="44" t="s">
        <v>885</v>
      </c>
      <c r="D481" s="132"/>
      <c r="E481" s="168" t="s">
        <v>88</v>
      </c>
      <c r="F481" s="44" t="s">
        <v>1028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1026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4.5" x14ac:dyDescent="0.25">
      <c r="A482" s="132">
        <v>476</v>
      </c>
      <c r="B482" s="168" t="s">
        <v>40</v>
      </c>
      <c r="C482" s="44" t="s">
        <v>885</v>
      </c>
      <c r="D482" s="132"/>
      <c r="E482" s="168" t="s">
        <v>88</v>
      </c>
      <c r="F482" s="44" t="s">
        <v>1030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1029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78.75" x14ac:dyDescent="0.25">
      <c r="A483" s="132">
        <v>477</v>
      </c>
      <c r="B483" s="168" t="s">
        <v>40</v>
      </c>
      <c r="C483" s="44" t="s">
        <v>885</v>
      </c>
      <c r="D483" s="132"/>
      <c r="E483" s="168" t="s">
        <v>88</v>
      </c>
      <c r="F483" s="44" t="s">
        <v>1032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1031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4.75" x14ac:dyDescent="0.25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1033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1039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4.75" x14ac:dyDescent="0.25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1034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1039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78.75" x14ac:dyDescent="0.25">
      <c r="A486" s="132">
        <v>480</v>
      </c>
      <c r="B486" s="171" t="s">
        <v>40</v>
      </c>
      <c r="C486" s="44" t="s">
        <v>885</v>
      </c>
      <c r="D486" s="132"/>
      <c r="E486" s="171" t="s">
        <v>88</v>
      </c>
      <c r="F486" s="44" t="s">
        <v>1035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1040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78.75" x14ac:dyDescent="0.25">
      <c r="A487" s="132">
        <v>481</v>
      </c>
      <c r="B487" s="171" t="s">
        <v>40</v>
      </c>
      <c r="C487" s="44" t="s">
        <v>885</v>
      </c>
      <c r="D487" s="132"/>
      <c r="E487" s="171" t="s">
        <v>88</v>
      </c>
      <c r="F487" s="44" t="s">
        <v>1036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1041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78.75" x14ac:dyDescent="0.25">
      <c r="A488" s="132">
        <v>482</v>
      </c>
      <c r="B488" s="171" t="s">
        <v>40</v>
      </c>
      <c r="C488" s="44" t="s">
        <v>885</v>
      </c>
      <c r="D488" s="132"/>
      <c r="E488" s="171" t="s">
        <v>88</v>
      </c>
      <c r="F488" s="44" t="s">
        <v>1037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1042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78.75" x14ac:dyDescent="0.25">
      <c r="A489" s="132">
        <v>483</v>
      </c>
      <c r="B489" s="171" t="s">
        <v>40</v>
      </c>
      <c r="C489" s="44" t="s">
        <v>885</v>
      </c>
      <c r="D489" s="132"/>
      <c r="E489" s="171" t="s">
        <v>88</v>
      </c>
      <c r="F489" s="44" t="s">
        <v>1038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1043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3" x14ac:dyDescent="0.25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909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1044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6" x14ac:dyDescent="0.25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854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1045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3" x14ac:dyDescent="0.25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1046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1050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3" x14ac:dyDescent="0.25">
      <c r="A493" s="132">
        <v>487</v>
      </c>
      <c r="B493" s="173" t="s">
        <v>21</v>
      </c>
      <c r="C493" s="44" t="s">
        <v>734</v>
      </c>
      <c r="D493" s="132"/>
      <c r="E493" s="173" t="s">
        <v>75</v>
      </c>
      <c r="F493" s="44" t="s">
        <v>1047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1051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3" x14ac:dyDescent="0.25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1048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1052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3" x14ac:dyDescent="0.25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1049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1053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6" x14ac:dyDescent="0.25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1054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1057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6" x14ac:dyDescent="0.25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1055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1058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1.75" x14ac:dyDescent="0.25">
      <c r="A498" s="132">
        <v>492</v>
      </c>
      <c r="B498" s="175" t="s">
        <v>21</v>
      </c>
      <c r="C498" s="44" t="s">
        <v>406</v>
      </c>
      <c r="D498" s="132"/>
      <c r="E498" s="175" t="s">
        <v>75</v>
      </c>
      <c r="F498" s="44" t="s">
        <v>1056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1059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3" x14ac:dyDescent="0.25">
      <c r="A499" s="132">
        <v>493</v>
      </c>
      <c r="B499" s="177" t="s">
        <v>21</v>
      </c>
      <c r="C499" s="44" t="s">
        <v>413</v>
      </c>
      <c r="D499" s="132"/>
      <c r="E499" s="177" t="s">
        <v>88</v>
      </c>
      <c r="F499" s="44" t="s">
        <v>1060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1061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3" x14ac:dyDescent="0.25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1062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1063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1173</v>
      </c>
      <c r="U500" s="132"/>
      <c r="V500" s="132"/>
    </row>
    <row r="501" spans="1:22" ht="63" x14ac:dyDescent="0.25">
      <c r="A501" s="132">
        <v>495</v>
      </c>
      <c r="B501" s="180" t="s">
        <v>21</v>
      </c>
      <c r="C501" s="44" t="s">
        <v>1065</v>
      </c>
      <c r="D501" s="132"/>
      <c r="E501" s="180" t="s">
        <v>75</v>
      </c>
      <c r="F501" s="44" t="s">
        <v>1064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1066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3" x14ac:dyDescent="0.25">
      <c r="A502" s="132">
        <v>496</v>
      </c>
      <c r="B502" s="181" t="s">
        <v>21</v>
      </c>
      <c r="C502" s="44" t="s">
        <v>1069</v>
      </c>
      <c r="D502" s="132"/>
      <c r="E502" s="181" t="s">
        <v>75</v>
      </c>
      <c r="F502" s="44" t="s">
        <v>1067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1071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3" x14ac:dyDescent="0.25">
      <c r="A503" s="132">
        <v>497</v>
      </c>
      <c r="B503" s="181" t="s">
        <v>21</v>
      </c>
      <c r="C503" s="44" t="s">
        <v>1070</v>
      </c>
      <c r="D503" s="132"/>
      <c r="E503" s="181" t="s">
        <v>75</v>
      </c>
      <c r="F503" s="44" t="s">
        <v>1068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1072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3" x14ac:dyDescent="0.25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1073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1076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3" x14ac:dyDescent="0.25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1074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1077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3" x14ac:dyDescent="0.25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1075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1078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3" x14ac:dyDescent="0.25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1079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1084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3" x14ac:dyDescent="0.25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1080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1085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3" x14ac:dyDescent="0.25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1081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1086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3" x14ac:dyDescent="0.25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1082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1087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3" x14ac:dyDescent="0.25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1083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1088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3" x14ac:dyDescent="0.25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1089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1094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3" x14ac:dyDescent="0.25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1090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1095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3" x14ac:dyDescent="0.25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1091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1096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3" x14ac:dyDescent="0.25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1092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1097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3" x14ac:dyDescent="0.25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1093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1098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7.5" x14ac:dyDescent="0.25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1099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1100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3" x14ac:dyDescent="0.25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1101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1107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3" x14ac:dyDescent="0.25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1102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1108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3" x14ac:dyDescent="0.25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1103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1109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3" x14ac:dyDescent="0.25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1104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1110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3" x14ac:dyDescent="0.25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1105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1111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3" x14ac:dyDescent="0.25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1106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1112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78.75" x14ac:dyDescent="0.25">
      <c r="A524" s="132">
        <v>518</v>
      </c>
      <c r="B524" s="188" t="s">
        <v>40</v>
      </c>
      <c r="C524" s="44" t="s">
        <v>41</v>
      </c>
      <c r="D524" s="132"/>
      <c r="E524" s="188" t="s">
        <v>373</v>
      </c>
      <c r="F524" s="44" t="s">
        <v>1113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1119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3" x14ac:dyDescent="0.25">
      <c r="A525" s="132">
        <v>519</v>
      </c>
      <c r="B525" s="188" t="s">
        <v>40</v>
      </c>
      <c r="C525" s="44" t="s">
        <v>41</v>
      </c>
      <c r="D525" s="132"/>
      <c r="E525" s="188" t="s">
        <v>373</v>
      </c>
      <c r="F525" s="44" t="s">
        <v>1114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1120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78.75" x14ac:dyDescent="0.25">
      <c r="A526" s="132">
        <v>520</v>
      </c>
      <c r="B526" s="188" t="s">
        <v>40</v>
      </c>
      <c r="C526" s="44" t="s">
        <v>41</v>
      </c>
      <c r="D526" s="132"/>
      <c r="E526" s="188" t="s">
        <v>373</v>
      </c>
      <c r="F526" s="44" t="s">
        <v>1115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1121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3" x14ac:dyDescent="0.25">
      <c r="A527" s="132">
        <v>521</v>
      </c>
      <c r="B527" s="188" t="s">
        <v>40</v>
      </c>
      <c r="C527" s="44" t="s">
        <v>41</v>
      </c>
      <c r="D527" s="132"/>
      <c r="E527" s="188" t="s">
        <v>373</v>
      </c>
      <c r="F527" s="44" t="s">
        <v>1116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1122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3" x14ac:dyDescent="0.25">
      <c r="A528" s="132">
        <v>522</v>
      </c>
      <c r="B528" s="188" t="s">
        <v>21</v>
      </c>
      <c r="C528" s="44" t="s">
        <v>1118</v>
      </c>
      <c r="D528" s="132"/>
      <c r="E528" s="188" t="s">
        <v>75</v>
      </c>
      <c r="F528" s="44" t="s">
        <v>1117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1123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3" x14ac:dyDescent="0.25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909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1126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3" x14ac:dyDescent="0.25">
      <c r="A530" s="132">
        <v>524</v>
      </c>
      <c r="B530" s="188" t="s">
        <v>40</v>
      </c>
      <c r="C530" s="44" t="s">
        <v>41</v>
      </c>
      <c r="D530" s="132"/>
      <c r="E530" s="188" t="s">
        <v>373</v>
      </c>
      <c r="F530" s="44" t="s">
        <v>1125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1127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3" x14ac:dyDescent="0.25">
      <c r="A531" s="132">
        <v>525</v>
      </c>
      <c r="B531" s="188" t="s">
        <v>40</v>
      </c>
      <c r="C531" s="44" t="s">
        <v>41</v>
      </c>
      <c r="D531" s="132"/>
      <c r="E531" s="188" t="s">
        <v>373</v>
      </c>
      <c r="F531" s="44" t="s">
        <v>1124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1128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3" x14ac:dyDescent="0.25">
      <c r="A532" s="132">
        <v>526</v>
      </c>
      <c r="B532" s="188" t="s">
        <v>21</v>
      </c>
      <c r="C532" s="44" t="s">
        <v>517</v>
      </c>
      <c r="D532" s="132"/>
      <c r="E532" s="188" t="s">
        <v>75</v>
      </c>
      <c r="F532" s="44" t="s">
        <v>1129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1130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6" x14ac:dyDescent="0.25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1131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1132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7.25" x14ac:dyDescent="0.25">
      <c r="A534" s="132">
        <v>528</v>
      </c>
      <c r="B534" s="194" t="s">
        <v>21</v>
      </c>
      <c r="C534" s="44" t="s">
        <v>1134</v>
      </c>
      <c r="D534" s="132"/>
      <c r="E534" s="194" t="s">
        <v>75</v>
      </c>
      <c r="F534" s="44" t="s">
        <v>1133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1135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3" x14ac:dyDescent="0.25">
      <c r="A535" s="132">
        <v>529</v>
      </c>
      <c r="B535" s="195" t="s">
        <v>21</v>
      </c>
      <c r="C535" s="44" t="s">
        <v>1137</v>
      </c>
      <c r="D535" s="132"/>
      <c r="E535" s="195" t="s">
        <v>75</v>
      </c>
      <c r="F535" s="44" t="s">
        <v>1136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1138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3" x14ac:dyDescent="0.25">
      <c r="A536" s="132">
        <v>530</v>
      </c>
      <c r="B536" s="197" t="s">
        <v>40</v>
      </c>
      <c r="C536" s="44" t="s">
        <v>542</v>
      </c>
      <c r="D536" s="132"/>
      <c r="E536" s="197" t="s">
        <v>75</v>
      </c>
      <c r="F536" s="44" t="s">
        <v>1139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1145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3" x14ac:dyDescent="0.25">
      <c r="A537" s="132">
        <v>531</v>
      </c>
      <c r="B537" s="197" t="s">
        <v>40</v>
      </c>
      <c r="C537" s="44" t="s">
        <v>542</v>
      </c>
      <c r="D537" s="132"/>
      <c r="E537" s="197" t="s">
        <v>75</v>
      </c>
      <c r="F537" s="44" t="s">
        <v>1140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1146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3" x14ac:dyDescent="0.25">
      <c r="A538" s="132">
        <v>532</v>
      </c>
      <c r="B538" s="197" t="s">
        <v>21</v>
      </c>
      <c r="C538" s="44" t="s">
        <v>1143</v>
      </c>
      <c r="D538" s="132"/>
      <c r="E538" s="197" t="s">
        <v>75</v>
      </c>
      <c r="F538" s="44" t="s">
        <v>1141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1147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3" x14ac:dyDescent="0.25">
      <c r="A539" s="132">
        <v>533</v>
      </c>
      <c r="B539" s="197" t="s">
        <v>21</v>
      </c>
      <c r="C539" s="44" t="s">
        <v>1144</v>
      </c>
      <c r="D539" s="132"/>
      <c r="E539" s="197" t="s">
        <v>75</v>
      </c>
      <c r="F539" s="44" t="s">
        <v>1142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1148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.75" x14ac:dyDescent="0.25">
      <c r="A540" s="132">
        <v>534</v>
      </c>
      <c r="B540" s="132" t="s">
        <v>1151</v>
      </c>
      <c r="C540" s="44" t="s">
        <v>1153</v>
      </c>
      <c r="D540" s="132"/>
      <c r="E540" s="197" t="s">
        <v>75</v>
      </c>
      <c r="F540" s="44" t="s">
        <v>1149</v>
      </c>
      <c r="G540" s="132" t="s">
        <v>1150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1152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7.25" x14ac:dyDescent="0.25">
      <c r="A541" s="132">
        <v>535</v>
      </c>
      <c r="B541" s="199" t="s">
        <v>21</v>
      </c>
      <c r="C541" s="44" t="s">
        <v>32</v>
      </c>
      <c r="D541" s="132"/>
      <c r="E541" s="199" t="s">
        <v>373</v>
      </c>
      <c r="F541" s="44" t="s">
        <v>1154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1157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3" x14ac:dyDescent="0.25">
      <c r="A542" s="132">
        <v>536</v>
      </c>
      <c r="B542" s="199" t="s">
        <v>21</v>
      </c>
      <c r="C542" s="44" t="s">
        <v>1156</v>
      </c>
      <c r="D542" s="132"/>
      <c r="E542" s="199" t="s">
        <v>75</v>
      </c>
      <c r="F542" s="44" t="s">
        <v>1155</v>
      </c>
      <c r="G542" s="132" t="s">
        <v>1159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1158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3" x14ac:dyDescent="0.25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1160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1161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3" x14ac:dyDescent="0.25">
      <c r="A544" s="132">
        <v>538</v>
      </c>
      <c r="B544" s="203" t="s">
        <v>21</v>
      </c>
      <c r="C544" s="41" t="s">
        <v>1070</v>
      </c>
      <c r="D544" s="132"/>
      <c r="E544" s="203" t="s">
        <v>75</v>
      </c>
      <c r="F544" s="44" t="s">
        <v>1068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1162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3" x14ac:dyDescent="0.25">
      <c r="A545" s="132">
        <v>539</v>
      </c>
      <c r="B545" s="204" t="s">
        <v>21</v>
      </c>
      <c r="C545" s="44" t="s">
        <v>1164</v>
      </c>
      <c r="D545" s="132"/>
      <c r="E545" s="204" t="s">
        <v>75</v>
      </c>
      <c r="F545" s="208" t="s">
        <v>1163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1165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7.25" x14ac:dyDescent="0.25">
      <c r="A546" s="132">
        <v>540</v>
      </c>
      <c r="B546" s="206" t="s">
        <v>21</v>
      </c>
      <c r="C546" s="44" t="s">
        <v>1169</v>
      </c>
      <c r="D546" s="206" t="s">
        <v>58</v>
      </c>
      <c r="E546" s="206" t="s">
        <v>75</v>
      </c>
      <c r="F546" s="44" t="s">
        <v>1166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1170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78.75" x14ac:dyDescent="0.25">
      <c r="A547" s="132">
        <v>541</v>
      </c>
      <c r="B547" s="206" t="s">
        <v>40</v>
      </c>
      <c r="C547" s="44" t="s">
        <v>885</v>
      </c>
      <c r="D547" s="132"/>
      <c r="E547" s="206" t="s">
        <v>373</v>
      </c>
      <c r="F547" s="44" t="s">
        <v>1167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1171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3" x14ac:dyDescent="0.25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1168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1172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3" x14ac:dyDescent="0.25">
      <c r="A549" s="132">
        <v>543</v>
      </c>
      <c r="B549" s="209" t="s">
        <v>40</v>
      </c>
      <c r="C549" s="44" t="s">
        <v>41</v>
      </c>
      <c r="D549" s="132"/>
      <c r="E549" s="209" t="s">
        <v>373</v>
      </c>
      <c r="F549" s="44" t="s">
        <v>1174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1175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.75" x14ac:dyDescent="0.25">
      <c r="A550" s="132">
        <v>544</v>
      </c>
      <c r="B550" s="211" t="s">
        <v>21</v>
      </c>
      <c r="C550" s="156" t="s">
        <v>1179</v>
      </c>
      <c r="D550" s="216" t="s">
        <v>58</v>
      </c>
      <c r="E550" s="211" t="s">
        <v>75</v>
      </c>
      <c r="F550" s="96" t="s">
        <v>1176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1177</v>
      </c>
      <c r="O550" s="133">
        <v>45407</v>
      </c>
      <c r="P550" s="213" t="s">
        <v>1178</v>
      </c>
      <c r="Q550" s="132"/>
      <c r="R550" s="132"/>
      <c r="S550" s="132"/>
      <c r="T550" s="133"/>
      <c r="U550" s="230" t="s">
        <v>93</v>
      </c>
      <c r="V550" s="132"/>
    </row>
    <row r="551" spans="1:22" ht="78.75" x14ac:dyDescent="0.25">
      <c r="A551" s="132">
        <v>545</v>
      </c>
      <c r="B551" s="212" t="s">
        <v>40</v>
      </c>
      <c r="C551" s="44" t="s">
        <v>885</v>
      </c>
      <c r="D551" s="132"/>
      <c r="E551" s="212" t="s">
        <v>373</v>
      </c>
      <c r="F551" s="44" t="s">
        <v>1180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1181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3" x14ac:dyDescent="0.25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1182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1185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3" x14ac:dyDescent="0.25">
      <c r="A553" s="132">
        <v>547</v>
      </c>
      <c r="B553" s="214" t="s">
        <v>40</v>
      </c>
      <c r="C553" s="44" t="s">
        <v>41</v>
      </c>
      <c r="D553" s="132"/>
      <c r="E553" s="214" t="s">
        <v>373</v>
      </c>
      <c r="F553" s="44" t="s">
        <v>1183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1186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78.75" x14ac:dyDescent="0.25">
      <c r="A554" s="132">
        <v>548</v>
      </c>
      <c r="B554" s="214" t="s">
        <v>40</v>
      </c>
      <c r="C554" s="44" t="s">
        <v>885</v>
      </c>
      <c r="D554" s="132"/>
      <c r="E554" s="214" t="s">
        <v>373</v>
      </c>
      <c r="F554" s="44" t="s">
        <v>1184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1187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3" x14ac:dyDescent="0.25">
      <c r="A555" s="132">
        <v>549</v>
      </c>
      <c r="B555" s="216" t="s">
        <v>21</v>
      </c>
      <c r="C555" s="44" t="s">
        <v>413</v>
      </c>
      <c r="D555" s="132"/>
      <c r="E555" s="216" t="s">
        <v>75</v>
      </c>
      <c r="F555" s="44" t="s">
        <v>1188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1189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78.75" x14ac:dyDescent="0.25">
      <c r="A556" s="132">
        <v>550</v>
      </c>
      <c r="B556" s="217" t="s">
        <v>40</v>
      </c>
      <c r="C556" s="44" t="s">
        <v>885</v>
      </c>
      <c r="D556" s="132"/>
      <c r="E556" s="217" t="s">
        <v>373</v>
      </c>
      <c r="F556" s="44" t="s">
        <v>1190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1191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3" x14ac:dyDescent="0.25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1192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1194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3" x14ac:dyDescent="0.25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1193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1195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3" x14ac:dyDescent="0.25">
      <c r="A559" s="132">
        <v>553</v>
      </c>
      <c r="B559" s="221" t="s">
        <v>21</v>
      </c>
      <c r="C559" s="44" t="s">
        <v>895</v>
      </c>
      <c r="D559" s="132"/>
      <c r="E559" s="221" t="s">
        <v>75</v>
      </c>
      <c r="F559" s="225" t="s">
        <v>1002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1198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3" x14ac:dyDescent="0.25">
      <c r="A560" s="132">
        <v>554</v>
      </c>
      <c r="B560" s="221" t="s">
        <v>21</v>
      </c>
      <c r="C560" s="44" t="s">
        <v>1197</v>
      </c>
      <c r="D560" s="132"/>
      <c r="E560" s="221" t="s">
        <v>75</v>
      </c>
      <c r="F560" s="225" t="s">
        <v>1196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1199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7.25" x14ac:dyDescent="0.25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1154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1204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3" x14ac:dyDescent="0.25">
      <c r="A562" s="132">
        <v>556</v>
      </c>
      <c r="B562" s="223" t="s">
        <v>40</v>
      </c>
      <c r="C562" s="44" t="s">
        <v>542</v>
      </c>
      <c r="D562" s="132"/>
      <c r="E562" s="223" t="s">
        <v>75</v>
      </c>
      <c r="F562" s="44" t="s">
        <v>1200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1205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3" x14ac:dyDescent="0.25">
      <c r="A563" s="132">
        <v>557</v>
      </c>
      <c r="B563" s="223" t="s">
        <v>40</v>
      </c>
      <c r="C563" s="44" t="s">
        <v>542</v>
      </c>
      <c r="D563" s="132"/>
      <c r="E563" s="226" t="s">
        <v>75</v>
      </c>
      <c r="F563" s="44" t="s">
        <v>1201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1206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3" x14ac:dyDescent="0.25">
      <c r="A564" s="132">
        <v>558</v>
      </c>
      <c r="B564" s="223" t="s">
        <v>40</v>
      </c>
      <c r="C564" s="44" t="s">
        <v>41</v>
      </c>
      <c r="D564" s="132"/>
      <c r="E564" s="223" t="s">
        <v>373</v>
      </c>
      <c r="F564" s="44" t="s">
        <v>1202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1207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.75" x14ac:dyDescent="0.25">
      <c r="A565" s="132">
        <v>559</v>
      </c>
      <c r="B565" s="223" t="s">
        <v>40</v>
      </c>
      <c r="C565" s="44" t="s">
        <v>885</v>
      </c>
      <c r="D565" s="132"/>
      <c r="E565" s="223" t="s">
        <v>373</v>
      </c>
      <c r="F565" s="44" t="s">
        <v>1203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1208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3" x14ac:dyDescent="0.25">
      <c r="A566" s="132">
        <v>560</v>
      </c>
      <c r="B566" s="226" t="s">
        <v>21</v>
      </c>
      <c r="C566" s="41" t="s">
        <v>1210</v>
      </c>
      <c r="D566" s="132"/>
      <c r="E566" s="223" t="s">
        <v>75</v>
      </c>
      <c r="F566" s="225" t="s">
        <v>1209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1211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3" x14ac:dyDescent="0.25">
      <c r="A567" s="132">
        <v>561</v>
      </c>
      <c r="B567" s="228" t="s">
        <v>21</v>
      </c>
      <c r="C567" s="44" t="s">
        <v>1144</v>
      </c>
      <c r="D567" s="132"/>
      <c r="E567" s="228" t="s">
        <v>75</v>
      </c>
      <c r="F567" s="225" t="s">
        <v>1142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1212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7.25" x14ac:dyDescent="0.25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1213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1214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3" x14ac:dyDescent="0.25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909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1215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3" x14ac:dyDescent="0.25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909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1216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3" x14ac:dyDescent="0.25">
      <c r="A571" s="132">
        <v>565</v>
      </c>
      <c r="B571" s="233" t="s">
        <v>21</v>
      </c>
      <c r="C571" s="239" t="s">
        <v>1218</v>
      </c>
      <c r="D571" s="132"/>
      <c r="E571" s="233" t="s">
        <v>75</v>
      </c>
      <c r="F571" s="236" t="s">
        <v>1217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1219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7.25" x14ac:dyDescent="0.25">
      <c r="A572" s="132">
        <v>566</v>
      </c>
      <c r="B572" s="43" t="s">
        <v>21</v>
      </c>
      <c r="C572" s="44" t="s">
        <v>1220</v>
      </c>
      <c r="D572" s="250" t="s">
        <v>58</v>
      </c>
      <c r="E572" s="234" t="s">
        <v>75</v>
      </c>
      <c r="F572" s="44" t="s">
        <v>1221</v>
      </c>
      <c r="G572" s="132" t="s">
        <v>1224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1225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3" x14ac:dyDescent="0.25">
      <c r="A573" s="132">
        <v>567</v>
      </c>
      <c r="B573" s="43" t="s">
        <v>21</v>
      </c>
      <c r="C573" s="44" t="s">
        <v>735</v>
      </c>
      <c r="D573" s="107"/>
      <c r="E573" s="234" t="s">
        <v>75</v>
      </c>
      <c r="F573" s="44" t="s">
        <v>1222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1226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3" x14ac:dyDescent="0.25">
      <c r="A574" s="132">
        <v>568</v>
      </c>
      <c r="B574" s="43" t="s">
        <v>21</v>
      </c>
      <c r="C574" s="44" t="s">
        <v>1134</v>
      </c>
      <c r="D574" s="107"/>
      <c r="E574" s="234" t="s">
        <v>75</v>
      </c>
      <c r="F574" s="44" t="s">
        <v>1223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1227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3" x14ac:dyDescent="0.25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1235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3" x14ac:dyDescent="0.25">
      <c r="A576" s="132">
        <v>570</v>
      </c>
      <c r="B576" s="43" t="s">
        <v>40</v>
      </c>
      <c r="C576" s="44" t="s">
        <v>542</v>
      </c>
      <c r="D576" s="132"/>
      <c r="E576" s="237" t="s">
        <v>75</v>
      </c>
      <c r="F576" s="44" t="s">
        <v>1228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1236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3" x14ac:dyDescent="0.25">
      <c r="A577" s="132">
        <v>571</v>
      </c>
      <c r="B577" s="43" t="s">
        <v>40</v>
      </c>
      <c r="C577" s="44" t="s">
        <v>41</v>
      </c>
      <c r="D577" s="132"/>
      <c r="E577" s="237" t="s">
        <v>373</v>
      </c>
      <c r="F577" s="44" t="s">
        <v>1229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1237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.75" x14ac:dyDescent="0.25">
      <c r="A578" s="132">
        <v>572</v>
      </c>
      <c r="B578" s="43" t="s">
        <v>40</v>
      </c>
      <c r="C578" s="44" t="s">
        <v>41</v>
      </c>
      <c r="D578" s="132"/>
      <c r="E578" s="237" t="s">
        <v>373</v>
      </c>
      <c r="F578" s="44" t="s">
        <v>1230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1238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78.75" x14ac:dyDescent="0.25">
      <c r="A579" s="132">
        <v>573</v>
      </c>
      <c r="B579" s="43" t="s">
        <v>40</v>
      </c>
      <c r="C579" s="44" t="s">
        <v>885</v>
      </c>
      <c r="D579" s="132"/>
      <c r="E579" s="237" t="s">
        <v>373</v>
      </c>
      <c r="F579" s="44" t="s">
        <v>1231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1239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3" x14ac:dyDescent="0.25">
      <c r="A580" s="132">
        <v>574</v>
      </c>
      <c r="B580" s="43" t="s">
        <v>40</v>
      </c>
      <c r="C580" s="44" t="s">
        <v>41</v>
      </c>
      <c r="D580" s="132"/>
      <c r="E580" s="237" t="s">
        <v>373</v>
      </c>
      <c r="F580" s="44" t="s">
        <v>1232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1240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41.75" x14ac:dyDescent="0.25">
      <c r="A581" s="132">
        <v>575</v>
      </c>
      <c r="B581" s="43" t="s">
        <v>40</v>
      </c>
      <c r="C581" s="44" t="s">
        <v>1234</v>
      </c>
      <c r="D581" s="132"/>
      <c r="E581" s="237" t="s">
        <v>373</v>
      </c>
      <c r="F581" s="44" t="s">
        <v>1233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1241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3" x14ac:dyDescent="0.25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1242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1244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3" x14ac:dyDescent="0.25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1243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1245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3" x14ac:dyDescent="0.25">
      <c r="A584" s="132">
        <v>578</v>
      </c>
      <c r="B584" s="43" t="s">
        <v>21</v>
      </c>
      <c r="C584" s="44" t="s">
        <v>1248</v>
      </c>
      <c r="D584" s="132"/>
      <c r="E584" s="242" t="s">
        <v>75</v>
      </c>
      <c r="F584" s="44" t="s">
        <v>1246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1250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3" x14ac:dyDescent="0.25">
      <c r="A585" s="132">
        <v>579</v>
      </c>
      <c r="B585" s="43" t="s">
        <v>40</v>
      </c>
      <c r="C585" s="44" t="s">
        <v>1249</v>
      </c>
      <c r="D585" s="132"/>
      <c r="E585" s="242" t="s">
        <v>75</v>
      </c>
      <c r="F585" s="44" t="s">
        <v>1247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1251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3" x14ac:dyDescent="0.25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1252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1253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3" x14ac:dyDescent="0.25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1254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1255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3" x14ac:dyDescent="0.25">
      <c r="A588" s="132">
        <v>582</v>
      </c>
      <c r="B588" s="43" t="s">
        <v>21</v>
      </c>
      <c r="C588" s="44" t="s">
        <v>413</v>
      </c>
      <c r="D588" s="132"/>
      <c r="E588" s="245" t="s">
        <v>75</v>
      </c>
      <c r="F588" s="225" t="s">
        <v>1256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1258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3" x14ac:dyDescent="0.25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1257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1259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3" x14ac:dyDescent="0.25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1260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1261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78.75" x14ac:dyDescent="0.25">
      <c r="A591" s="132">
        <v>585</v>
      </c>
      <c r="B591" s="43" t="s">
        <v>40</v>
      </c>
      <c r="C591" s="44" t="s">
        <v>885</v>
      </c>
      <c r="D591" s="132"/>
      <c r="E591" s="249" t="s">
        <v>75</v>
      </c>
      <c r="F591" s="44" t="s">
        <v>1262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1263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3" x14ac:dyDescent="0.25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1264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1265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1.75" x14ac:dyDescent="0.25">
      <c r="A593" s="132">
        <v>587</v>
      </c>
      <c r="B593" s="43" t="s">
        <v>40</v>
      </c>
      <c r="C593" s="44" t="s">
        <v>41</v>
      </c>
      <c r="D593" s="250" t="s">
        <v>58</v>
      </c>
      <c r="E593" s="250" t="s">
        <v>373</v>
      </c>
      <c r="F593" s="44" t="s">
        <v>1266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1267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7.25" x14ac:dyDescent="0.25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1268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1270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10.25" x14ac:dyDescent="0.25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1269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1271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3" x14ac:dyDescent="0.25">
      <c r="A596" s="132">
        <v>590</v>
      </c>
      <c r="B596" s="43" t="s">
        <v>21</v>
      </c>
      <c r="C596" s="44" t="s">
        <v>1144</v>
      </c>
      <c r="D596" s="132"/>
      <c r="E596" s="253" t="s">
        <v>75</v>
      </c>
      <c r="F596" s="44" t="s">
        <v>1142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1272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3" x14ac:dyDescent="0.25">
      <c r="A597" s="132">
        <v>591</v>
      </c>
      <c r="B597" s="43" t="s">
        <v>21</v>
      </c>
      <c r="C597" s="44" t="s">
        <v>413</v>
      </c>
      <c r="D597" s="132"/>
      <c r="E597" s="254" t="s">
        <v>75</v>
      </c>
      <c r="F597" s="225" t="s">
        <v>1273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1275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3" x14ac:dyDescent="0.25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909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1276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3" x14ac:dyDescent="0.25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1274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1277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78.75" x14ac:dyDescent="0.25">
      <c r="A600" s="132">
        <v>594</v>
      </c>
      <c r="B600" s="43" t="s">
        <v>40</v>
      </c>
      <c r="C600" s="44" t="s">
        <v>885</v>
      </c>
      <c r="D600" s="132"/>
      <c r="E600" s="257" t="s">
        <v>373</v>
      </c>
      <c r="F600" s="44" t="s">
        <v>1278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1287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78.75" x14ac:dyDescent="0.25">
      <c r="A601" s="132">
        <v>595</v>
      </c>
      <c r="B601" s="43" t="s">
        <v>40</v>
      </c>
      <c r="C601" s="44" t="s">
        <v>885</v>
      </c>
      <c r="D601" s="132"/>
      <c r="E601" s="257" t="s">
        <v>373</v>
      </c>
      <c r="F601" s="44" t="s">
        <v>1279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1288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3" x14ac:dyDescent="0.25">
      <c r="A602" s="132">
        <v>596</v>
      </c>
      <c r="B602" s="43" t="s">
        <v>21</v>
      </c>
      <c r="C602" s="44" t="s">
        <v>1286</v>
      </c>
      <c r="D602" s="132"/>
      <c r="E602" s="257" t="s">
        <v>75</v>
      </c>
      <c r="F602" s="44" t="s">
        <v>1280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1289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.75" x14ac:dyDescent="0.25">
      <c r="A603" s="132">
        <v>597</v>
      </c>
      <c r="B603" s="43" t="s">
        <v>40</v>
      </c>
      <c r="C603" s="44" t="s">
        <v>885</v>
      </c>
      <c r="D603" s="132"/>
      <c r="E603" s="257" t="s">
        <v>373</v>
      </c>
      <c r="F603" s="44" t="s">
        <v>1281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1290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.75" x14ac:dyDescent="0.25">
      <c r="A604" s="132">
        <v>598</v>
      </c>
      <c r="B604" s="43" t="s">
        <v>40</v>
      </c>
      <c r="C604" s="44" t="s">
        <v>885</v>
      </c>
      <c r="D604" s="132"/>
      <c r="E604" s="257" t="s">
        <v>373</v>
      </c>
      <c r="F604" s="44" t="s">
        <v>1282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1291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.75" x14ac:dyDescent="0.25">
      <c r="A605" s="132">
        <v>599</v>
      </c>
      <c r="B605" s="43" t="s">
        <v>40</v>
      </c>
      <c r="C605" s="44" t="s">
        <v>885</v>
      </c>
      <c r="D605" s="132"/>
      <c r="E605" s="257" t="s">
        <v>373</v>
      </c>
      <c r="F605" s="44" t="s">
        <v>1283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1292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3" x14ac:dyDescent="0.25">
      <c r="A606" s="132">
        <v>600</v>
      </c>
      <c r="B606" s="43" t="s">
        <v>40</v>
      </c>
      <c r="C606" s="44" t="s">
        <v>41</v>
      </c>
      <c r="D606" s="132"/>
      <c r="E606" s="257" t="s">
        <v>373</v>
      </c>
      <c r="F606" s="44" t="s">
        <v>1284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1293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.75" x14ac:dyDescent="0.25">
      <c r="A607" s="132">
        <v>601</v>
      </c>
      <c r="B607" s="43" t="s">
        <v>40</v>
      </c>
      <c r="C607" s="44" t="s">
        <v>885</v>
      </c>
      <c r="D607" s="132"/>
      <c r="E607" s="257" t="s">
        <v>373</v>
      </c>
      <c r="F607" s="44" t="s">
        <v>1285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1294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3" x14ac:dyDescent="0.25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1295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1296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3" x14ac:dyDescent="0.25">
      <c r="A609" s="132">
        <v>603</v>
      </c>
      <c r="B609" s="43" t="s">
        <v>21</v>
      </c>
      <c r="C609" s="44" t="s">
        <v>413</v>
      </c>
      <c r="D609" s="132"/>
      <c r="E609" s="259" t="s">
        <v>373</v>
      </c>
      <c r="F609" s="225" t="s">
        <v>1297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1298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3" x14ac:dyDescent="0.25">
      <c r="A610" s="132">
        <v>604</v>
      </c>
      <c r="B610" s="43" t="s">
        <v>40</v>
      </c>
      <c r="C610" s="44" t="s">
        <v>41</v>
      </c>
      <c r="D610" s="132"/>
      <c r="E610" s="260" t="s">
        <v>75</v>
      </c>
      <c r="F610" s="44" t="s">
        <v>1299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1300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3" x14ac:dyDescent="0.25">
      <c r="A611" s="132">
        <v>605</v>
      </c>
      <c r="B611" s="43" t="s">
        <v>21</v>
      </c>
      <c r="C611" s="44" t="s">
        <v>1303</v>
      </c>
      <c r="D611" s="132"/>
      <c r="E611" s="261" t="s">
        <v>75</v>
      </c>
      <c r="F611" s="44" t="s">
        <v>1301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1304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3" x14ac:dyDescent="0.25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1302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1305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3" x14ac:dyDescent="0.25">
      <c r="A613" s="132">
        <v>607</v>
      </c>
      <c r="B613" s="43" t="s">
        <v>21</v>
      </c>
      <c r="C613" s="44" t="s">
        <v>895</v>
      </c>
      <c r="D613" s="132"/>
      <c r="E613" s="264" t="s">
        <v>75</v>
      </c>
      <c r="F613" s="44" t="s">
        <v>1306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1308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3" x14ac:dyDescent="0.25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1307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1309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3" x14ac:dyDescent="0.25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1310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1311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78.75" x14ac:dyDescent="0.25">
      <c r="A616" s="132">
        <v>610</v>
      </c>
      <c r="B616" s="43" t="s">
        <v>40</v>
      </c>
      <c r="C616" s="44" t="s">
        <v>885</v>
      </c>
      <c r="D616" s="132"/>
      <c r="E616" s="267" t="s">
        <v>373</v>
      </c>
      <c r="F616" s="44" t="s">
        <v>1312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1316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78.75" x14ac:dyDescent="0.25">
      <c r="A617" s="132">
        <v>611</v>
      </c>
      <c r="B617" s="43" t="s">
        <v>40</v>
      </c>
      <c r="C617" s="44" t="s">
        <v>885</v>
      </c>
      <c r="D617" s="132"/>
      <c r="E617" s="267" t="s">
        <v>373</v>
      </c>
      <c r="F617" s="44" t="s">
        <v>1313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1317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4.5" x14ac:dyDescent="0.25">
      <c r="A618" s="132">
        <v>612</v>
      </c>
      <c r="B618" s="43" t="s">
        <v>21</v>
      </c>
      <c r="C618" s="44" t="s">
        <v>1315</v>
      </c>
      <c r="D618" s="132"/>
      <c r="E618" s="267" t="s">
        <v>75</v>
      </c>
      <c r="F618" s="44" t="s">
        <v>1314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1318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78.75" x14ac:dyDescent="0.25">
      <c r="A619" s="132">
        <v>613</v>
      </c>
      <c r="B619" s="43" t="s">
        <v>40</v>
      </c>
      <c r="C619" s="44" t="s">
        <v>885</v>
      </c>
      <c r="D619" s="132"/>
      <c r="E619" s="269" t="s">
        <v>373</v>
      </c>
      <c r="F619" s="44" t="s">
        <v>1319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1320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3" x14ac:dyDescent="0.25">
      <c r="A620" s="132">
        <v>614</v>
      </c>
      <c r="B620" s="43" t="s">
        <v>1151</v>
      </c>
      <c r="C620" s="44" t="s">
        <v>1323</v>
      </c>
      <c r="D620" s="132"/>
      <c r="E620" s="271" t="s">
        <v>75</v>
      </c>
      <c r="F620" s="44" t="s">
        <v>1321</v>
      </c>
      <c r="G620" s="132" t="s">
        <v>1150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1324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3" x14ac:dyDescent="0.25">
      <c r="A621" s="132">
        <v>615</v>
      </c>
      <c r="B621" s="43" t="s">
        <v>21</v>
      </c>
      <c r="C621" s="44" t="s">
        <v>1069</v>
      </c>
      <c r="D621" s="132"/>
      <c r="E621" s="271" t="s">
        <v>75</v>
      </c>
      <c r="F621" s="44" t="s">
        <v>1322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1325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78.75" x14ac:dyDescent="0.25">
      <c r="A622" s="132">
        <v>616</v>
      </c>
      <c r="B622" s="43" t="s">
        <v>40</v>
      </c>
      <c r="C622" s="44" t="s">
        <v>885</v>
      </c>
      <c r="D622" s="132"/>
      <c r="E622" s="273" t="s">
        <v>373</v>
      </c>
      <c r="F622" s="44" t="s">
        <v>1326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1331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78.75" x14ac:dyDescent="0.25">
      <c r="A623" s="132">
        <v>617</v>
      </c>
      <c r="B623" s="43" t="s">
        <v>40</v>
      </c>
      <c r="C623" s="44" t="s">
        <v>885</v>
      </c>
      <c r="D623" s="132"/>
      <c r="E623" s="273" t="s">
        <v>373</v>
      </c>
      <c r="F623" s="44" t="s">
        <v>1327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1332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3" x14ac:dyDescent="0.25">
      <c r="A624" s="132">
        <v>618</v>
      </c>
      <c r="B624" s="43" t="s">
        <v>21</v>
      </c>
      <c r="C624" s="44" t="s">
        <v>413</v>
      </c>
      <c r="D624" s="132"/>
      <c r="E624" s="273" t="s">
        <v>373</v>
      </c>
      <c r="F624" s="44" t="s">
        <v>1328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1333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78.75" x14ac:dyDescent="0.25">
      <c r="A625" s="132">
        <v>619</v>
      </c>
      <c r="B625" s="43" t="s">
        <v>40</v>
      </c>
      <c r="C625" s="44" t="s">
        <v>885</v>
      </c>
      <c r="D625" s="132"/>
      <c r="E625" s="273" t="s">
        <v>373</v>
      </c>
      <c r="F625" s="44" t="s">
        <v>1329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1334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78.75" x14ac:dyDescent="0.25">
      <c r="A626" s="132">
        <v>620</v>
      </c>
      <c r="B626" s="43" t="s">
        <v>40</v>
      </c>
      <c r="C626" s="44" t="s">
        <v>885</v>
      </c>
      <c r="D626" s="132"/>
      <c r="E626" s="273" t="s">
        <v>373</v>
      </c>
      <c r="F626" s="44" t="s">
        <v>1330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1335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78.75" x14ac:dyDescent="0.25">
      <c r="A627" s="132">
        <v>621</v>
      </c>
      <c r="B627" s="43" t="s">
        <v>40</v>
      </c>
      <c r="C627" s="44" t="s">
        <v>885</v>
      </c>
      <c r="D627" s="132"/>
      <c r="E627" s="275" t="s">
        <v>373</v>
      </c>
      <c r="F627" s="44" t="s">
        <v>1336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1338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3" x14ac:dyDescent="0.25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1337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1339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.75" x14ac:dyDescent="0.25">
      <c r="A629" s="132">
        <v>623</v>
      </c>
      <c r="B629" s="43" t="s">
        <v>40</v>
      </c>
      <c r="C629" s="44" t="s">
        <v>885</v>
      </c>
      <c r="D629" s="132"/>
      <c r="E629" s="277" t="s">
        <v>373</v>
      </c>
      <c r="F629" s="44" t="s">
        <v>1340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1344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.75" x14ac:dyDescent="0.25">
      <c r="A630" s="132">
        <v>624</v>
      </c>
      <c r="B630" s="43" t="s">
        <v>40</v>
      </c>
      <c r="C630" s="44" t="s">
        <v>885</v>
      </c>
      <c r="D630" s="132"/>
      <c r="E630" s="277" t="s">
        <v>373</v>
      </c>
      <c r="F630" s="44" t="s">
        <v>1341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1345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.75" x14ac:dyDescent="0.25">
      <c r="A631" s="132">
        <v>625</v>
      </c>
      <c r="B631" s="43" t="s">
        <v>40</v>
      </c>
      <c r="C631" s="44" t="s">
        <v>41</v>
      </c>
      <c r="D631" s="132"/>
      <c r="E631" s="277" t="s">
        <v>373</v>
      </c>
      <c r="F631" s="44" t="s">
        <v>1342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1346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1.75" x14ac:dyDescent="0.25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373</v>
      </c>
      <c r="F632" s="44" t="s">
        <v>1343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1347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.75" x14ac:dyDescent="0.25">
      <c r="A633" s="132">
        <v>627</v>
      </c>
      <c r="B633" s="43" t="s">
        <v>40</v>
      </c>
      <c r="C633" s="44" t="s">
        <v>885</v>
      </c>
      <c r="D633" s="132"/>
      <c r="E633" s="291" t="s">
        <v>373</v>
      </c>
      <c r="F633" s="44" t="s">
        <v>1352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1353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.75" x14ac:dyDescent="0.25">
      <c r="A634" s="132">
        <v>628</v>
      </c>
      <c r="B634" s="43" t="s">
        <v>40</v>
      </c>
      <c r="C634" s="44" t="s">
        <v>885</v>
      </c>
      <c r="D634" s="132"/>
      <c r="E634" s="291" t="s">
        <v>373</v>
      </c>
      <c r="F634" s="44" t="s">
        <v>1351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1354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.75" x14ac:dyDescent="0.25">
      <c r="A635" s="132">
        <v>629</v>
      </c>
      <c r="B635" s="43" t="s">
        <v>40</v>
      </c>
      <c r="C635" s="44" t="s">
        <v>885</v>
      </c>
      <c r="D635" s="132"/>
      <c r="E635" s="291" t="s">
        <v>373</v>
      </c>
      <c r="F635" s="44" t="s">
        <v>1350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1355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3" x14ac:dyDescent="0.25">
      <c r="A636" s="132">
        <v>630</v>
      </c>
      <c r="B636" s="43" t="s">
        <v>21</v>
      </c>
      <c r="C636" s="44" t="s">
        <v>406</v>
      </c>
      <c r="D636" s="279" t="s">
        <v>58</v>
      </c>
      <c r="E636" s="291" t="s">
        <v>75</v>
      </c>
      <c r="F636" s="44" t="s">
        <v>1349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1356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3" x14ac:dyDescent="0.25">
      <c r="A637" s="132">
        <v>631</v>
      </c>
      <c r="B637" s="43" t="s">
        <v>21</v>
      </c>
      <c r="C637" s="44" t="s">
        <v>805</v>
      </c>
      <c r="D637" s="132"/>
      <c r="E637" s="291" t="s">
        <v>75</v>
      </c>
      <c r="F637" s="44" t="s">
        <v>1348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1357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3" x14ac:dyDescent="0.25">
      <c r="A638" s="132">
        <v>632</v>
      </c>
      <c r="B638" s="43" t="s">
        <v>21</v>
      </c>
      <c r="C638" s="44" t="s">
        <v>413</v>
      </c>
      <c r="D638" s="132"/>
      <c r="E638" s="282" t="s">
        <v>373</v>
      </c>
      <c r="F638" s="225" t="s">
        <v>1358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1359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78.75" x14ac:dyDescent="0.25">
      <c r="A639" s="132">
        <v>633</v>
      </c>
      <c r="B639" s="43" t="s">
        <v>40</v>
      </c>
      <c r="C639" s="44" t="s">
        <v>885</v>
      </c>
      <c r="D639" s="132"/>
      <c r="E639" s="284" t="s">
        <v>373</v>
      </c>
      <c r="F639" s="44" t="s">
        <v>1360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1361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3" x14ac:dyDescent="0.25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1362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1366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3" x14ac:dyDescent="0.25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1363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1367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4.5" x14ac:dyDescent="0.25">
      <c r="A642" s="132">
        <v>636</v>
      </c>
      <c r="B642" s="43" t="s">
        <v>21</v>
      </c>
      <c r="C642" s="44" t="s">
        <v>1315</v>
      </c>
      <c r="D642" s="132"/>
      <c r="E642" s="285" t="s">
        <v>75</v>
      </c>
      <c r="F642" s="44" t="s">
        <v>1314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1368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.75" x14ac:dyDescent="0.25">
      <c r="A643" s="132">
        <v>637</v>
      </c>
      <c r="B643" s="43" t="s">
        <v>21</v>
      </c>
      <c r="C643" s="44" t="s">
        <v>1365</v>
      </c>
      <c r="D643" s="132"/>
      <c r="E643" s="285" t="s">
        <v>75</v>
      </c>
      <c r="F643" s="44" t="s">
        <v>1364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1369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3" x14ac:dyDescent="0.25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1370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1374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.75" x14ac:dyDescent="0.25">
      <c r="A645" s="287">
        <v>639</v>
      </c>
      <c r="B645" s="43" t="s">
        <v>40</v>
      </c>
      <c r="C645" s="44" t="s">
        <v>885</v>
      </c>
      <c r="D645" s="287"/>
      <c r="E645" s="287" t="s">
        <v>373</v>
      </c>
      <c r="F645" s="44" t="s">
        <v>1371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1375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3" x14ac:dyDescent="0.25">
      <c r="A646" s="287">
        <v>640</v>
      </c>
      <c r="B646" s="43" t="s">
        <v>1151</v>
      </c>
      <c r="C646" s="44" t="s">
        <v>1373</v>
      </c>
      <c r="D646" s="287"/>
      <c r="E646" s="287" t="s">
        <v>75</v>
      </c>
      <c r="F646" s="44" t="s">
        <v>1372</v>
      </c>
      <c r="G646" s="287" t="s">
        <v>1150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1376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.75" x14ac:dyDescent="0.25">
      <c r="A647" s="289">
        <v>641</v>
      </c>
      <c r="B647" s="43" t="s">
        <v>40</v>
      </c>
      <c r="C647" s="44" t="s">
        <v>885</v>
      </c>
      <c r="D647" s="289"/>
      <c r="E647" s="289" t="s">
        <v>373</v>
      </c>
      <c r="F647" s="44" t="s">
        <v>1377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1381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78.75" x14ac:dyDescent="0.25">
      <c r="A648" s="289">
        <v>642</v>
      </c>
      <c r="B648" s="43" t="s">
        <v>40</v>
      </c>
      <c r="C648" s="44" t="s">
        <v>885</v>
      </c>
      <c r="D648" s="289"/>
      <c r="E648" s="289" t="s">
        <v>373</v>
      </c>
      <c r="F648" s="44" t="s">
        <v>1378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1382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78.75" x14ac:dyDescent="0.25">
      <c r="A649" s="289">
        <v>643</v>
      </c>
      <c r="B649" s="43" t="s">
        <v>40</v>
      </c>
      <c r="C649" s="44" t="s">
        <v>885</v>
      </c>
      <c r="D649" s="289"/>
      <c r="E649" s="289" t="s">
        <v>373</v>
      </c>
      <c r="F649" s="44" t="s">
        <v>1379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1383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78.75" x14ac:dyDescent="0.25">
      <c r="A650" s="289">
        <v>644</v>
      </c>
      <c r="B650" s="43" t="s">
        <v>40</v>
      </c>
      <c r="C650" s="44" t="s">
        <v>885</v>
      </c>
      <c r="D650" s="289"/>
      <c r="E650" s="289" t="s">
        <v>373</v>
      </c>
      <c r="F650" s="44" t="s">
        <v>1380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1384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3" x14ac:dyDescent="0.25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1385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1404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3" x14ac:dyDescent="0.25">
      <c r="A652" s="291">
        <v>646</v>
      </c>
      <c r="B652" s="43" t="s">
        <v>40</v>
      </c>
      <c r="C652" s="44" t="s">
        <v>41</v>
      </c>
      <c r="D652" s="291"/>
      <c r="E652" s="291" t="s">
        <v>75</v>
      </c>
      <c r="F652" s="44" t="s">
        <v>1386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1405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3" x14ac:dyDescent="0.25">
      <c r="A653" s="291">
        <v>647</v>
      </c>
      <c r="B653" s="43" t="s">
        <v>21</v>
      </c>
      <c r="C653" s="44" t="s">
        <v>413</v>
      </c>
      <c r="D653" s="291"/>
      <c r="E653" s="291" t="s">
        <v>373</v>
      </c>
      <c r="F653" s="44" t="s">
        <v>1387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1406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78.75" x14ac:dyDescent="0.25">
      <c r="A654" s="291">
        <v>648</v>
      </c>
      <c r="B654" s="43" t="s">
        <v>40</v>
      </c>
      <c r="C654" s="44" t="s">
        <v>885</v>
      </c>
      <c r="D654" s="291"/>
      <c r="E654" s="291" t="s">
        <v>373</v>
      </c>
      <c r="F654" s="44" t="s">
        <v>1388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1407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78.75" x14ac:dyDescent="0.25">
      <c r="A655" s="291">
        <v>649</v>
      </c>
      <c r="B655" s="43" t="s">
        <v>40</v>
      </c>
      <c r="C655" s="44" t="s">
        <v>885</v>
      </c>
      <c r="D655" s="291"/>
      <c r="E655" s="291" t="s">
        <v>373</v>
      </c>
      <c r="F655" s="44" t="s">
        <v>1389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1408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78.75" x14ac:dyDescent="0.25">
      <c r="A656" s="291">
        <v>650</v>
      </c>
      <c r="B656" s="43" t="s">
        <v>40</v>
      </c>
      <c r="C656" s="44" t="s">
        <v>885</v>
      </c>
      <c r="D656" s="291"/>
      <c r="E656" s="291" t="s">
        <v>373</v>
      </c>
      <c r="F656" s="44" t="s">
        <v>1390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1409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3" x14ac:dyDescent="0.25">
      <c r="A657" s="291">
        <v>651</v>
      </c>
      <c r="B657" s="291" t="s">
        <v>1151</v>
      </c>
      <c r="C657" s="44" t="s">
        <v>1401</v>
      </c>
      <c r="D657" s="291"/>
      <c r="E657" s="291" t="s">
        <v>75</v>
      </c>
      <c r="F657" s="44" t="s">
        <v>1391</v>
      </c>
      <c r="G657" s="291" t="s">
        <v>1150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1410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4.75" x14ac:dyDescent="0.25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1392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1411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.75" x14ac:dyDescent="0.25">
      <c r="A659" s="291">
        <v>653</v>
      </c>
      <c r="B659" s="291" t="s">
        <v>21</v>
      </c>
      <c r="C659" s="44" t="s">
        <v>1365</v>
      </c>
      <c r="D659" s="291"/>
      <c r="E659" s="291" t="s">
        <v>75</v>
      </c>
      <c r="F659" s="44" t="s">
        <v>1393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1412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3" x14ac:dyDescent="0.25">
      <c r="A660" s="291">
        <v>654</v>
      </c>
      <c r="B660" s="291" t="s">
        <v>21</v>
      </c>
      <c r="C660" s="44" t="s">
        <v>1402</v>
      </c>
      <c r="D660" s="291"/>
      <c r="E660" s="291" t="s">
        <v>75</v>
      </c>
      <c r="F660" s="44" t="s">
        <v>1394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1413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.75" x14ac:dyDescent="0.25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1395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1414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3" x14ac:dyDescent="0.25">
      <c r="A662" s="291">
        <v>656</v>
      </c>
      <c r="B662" s="291" t="s">
        <v>21</v>
      </c>
      <c r="C662" s="44" t="s">
        <v>406</v>
      </c>
      <c r="D662" s="315" t="s">
        <v>58</v>
      </c>
      <c r="E662" s="291" t="s">
        <v>88</v>
      </c>
      <c r="F662" s="44" t="s">
        <v>1396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1415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3" x14ac:dyDescent="0.25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1397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1416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78.75" x14ac:dyDescent="0.25">
      <c r="A664" s="291">
        <v>658</v>
      </c>
      <c r="B664" s="291" t="s">
        <v>40</v>
      </c>
      <c r="C664" s="44" t="s">
        <v>885</v>
      </c>
      <c r="D664" s="291"/>
      <c r="E664" s="291" t="s">
        <v>373</v>
      </c>
      <c r="F664" s="44" t="s">
        <v>1398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1417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78.75" x14ac:dyDescent="0.25">
      <c r="A665" s="291">
        <v>659</v>
      </c>
      <c r="B665" s="291" t="s">
        <v>40</v>
      </c>
      <c r="C665" s="44" t="s">
        <v>885</v>
      </c>
      <c r="D665" s="291"/>
      <c r="E665" s="291" t="s">
        <v>373</v>
      </c>
      <c r="F665" s="44" t="s">
        <v>1399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1418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3" x14ac:dyDescent="0.25">
      <c r="A666" s="291">
        <v>660</v>
      </c>
      <c r="B666" s="291" t="s">
        <v>21</v>
      </c>
      <c r="C666" s="44" t="s">
        <v>761</v>
      </c>
      <c r="D666" s="291"/>
      <c r="E666" s="291" t="s">
        <v>75</v>
      </c>
      <c r="F666" s="44" t="s">
        <v>1400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1419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.75" x14ac:dyDescent="0.25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1403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1420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3" x14ac:dyDescent="0.25">
      <c r="A668" s="291">
        <v>662</v>
      </c>
      <c r="B668" s="291" t="s">
        <v>21</v>
      </c>
      <c r="C668" s="44" t="s">
        <v>1144</v>
      </c>
      <c r="D668" s="291"/>
      <c r="E668" s="291" t="s">
        <v>75</v>
      </c>
      <c r="F668" s="44" t="s">
        <v>1142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1421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3" x14ac:dyDescent="0.25">
      <c r="A669" s="291">
        <v>663</v>
      </c>
      <c r="B669" s="291" t="s">
        <v>21</v>
      </c>
      <c r="C669" s="44" t="s">
        <v>413</v>
      </c>
      <c r="D669" s="291"/>
      <c r="E669" s="291" t="s">
        <v>373</v>
      </c>
      <c r="F669" s="44" t="s">
        <v>1297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1422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3" x14ac:dyDescent="0.25">
      <c r="A670" s="291">
        <v>664</v>
      </c>
      <c r="B670" s="291" t="s">
        <v>21</v>
      </c>
      <c r="C670" s="44" t="s">
        <v>761</v>
      </c>
      <c r="D670" s="291"/>
      <c r="E670" s="291" t="s">
        <v>75</v>
      </c>
      <c r="F670" s="44" t="s">
        <v>1400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1423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3" x14ac:dyDescent="0.25">
      <c r="A671" s="291">
        <v>665</v>
      </c>
      <c r="B671" s="293" t="s">
        <v>21</v>
      </c>
      <c r="C671" s="44" t="s">
        <v>1426</v>
      </c>
      <c r="D671" s="315" t="s">
        <v>58</v>
      </c>
      <c r="E671" s="293" t="s">
        <v>88</v>
      </c>
      <c r="F671" s="44" t="s">
        <v>1424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1428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.75" x14ac:dyDescent="0.25">
      <c r="A672" s="291">
        <v>666</v>
      </c>
      <c r="B672" s="293" t="s">
        <v>21</v>
      </c>
      <c r="C672" s="44" t="s">
        <v>1427</v>
      </c>
      <c r="D672" s="315" t="s">
        <v>58</v>
      </c>
      <c r="E672" s="293" t="s">
        <v>88</v>
      </c>
      <c r="F672" s="44" t="s">
        <v>1425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1429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3" x14ac:dyDescent="0.25">
      <c r="A673" s="291">
        <v>667</v>
      </c>
      <c r="B673" s="291" t="s">
        <v>1151</v>
      </c>
      <c r="C673" s="41" t="s">
        <v>1401</v>
      </c>
      <c r="D673" s="291"/>
      <c r="E673" s="296" t="s">
        <v>75</v>
      </c>
      <c r="F673" s="52" t="s">
        <v>1430</v>
      </c>
      <c r="G673" s="291" t="s">
        <v>1150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1431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3" x14ac:dyDescent="0.25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1432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1433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26" x14ac:dyDescent="0.25">
      <c r="A675" s="291">
        <v>669</v>
      </c>
      <c r="B675" s="298" t="s">
        <v>21</v>
      </c>
      <c r="C675" s="44" t="s">
        <v>1436</v>
      </c>
      <c r="D675" s="315" t="s">
        <v>58</v>
      </c>
      <c r="E675" s="298" t="s">
        <v>88</v>
      </c>
      <c r="F675" s="44" t="s">
        <v>1434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1437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1490</v>
      </c>
      <c r="V675" s="291"/>
    </row>
    <row r="676" spans="1:22" ht="78.75" x14ac:dyDescent="0.25">
      <c r="A676" s="291">
        <v>670</v>
      </c>
      <c r="B676" s="298" t="s">
        <v>40</v>
      </c>
      <c r="C676" s="44" t="s">
        <v>41</v>
      </c>
      <c r="D676" s="291"/>
      <c r="E676" s="298" t="s">
        <v>373</v>
      </c>
      <c r="F676" s="44" t="s">
        <v>1435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1438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3" x14ac:dyDescent="0.25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1439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1440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3" x14ac:dyDescent="0.25">
      <c r="A678" s="291">
        <v>672</v>
      </c>
      <c r="B678" s="302" t="s">
        <v>21</v>
      </c>
      <c r="C678" s="44" t="s">
        <v>406</v>
      </c>
      <c r="D678" s="291"/>
      <c r="E678" s="302" t="s">
        <v>88</v>
      </c>
      <c r="F678" s="44" t="s">
        <v>1441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1442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3" x14ac:dyDescent="0.25">
      <c r="A679" s="291">
        <v>673</v>
      </c>
      <c r="B679" s="303" t="s">
        <v>21</v>
      </c>
      <c r="C679" s="44" t="s">
        <v>894</v>
      </c>
      <c r="D679" s="291"/>
      <c r="E679" s="303" t="s">
        <v>88</v>
      </c>
      <c r="F679" s="44" t="s">
        <v>1443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1446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.75" x14ac:dyDescent="0.25">
      <c r="A680" s="291">
        <v>674</v>
      </c>
      <c r="B680" s="303" t="s">
        <v>21</v>
      </c>
      <c r="C680" s="44" t="s">
        <v>1445</v>
      </c>
      <c r="D680" s="291"/>
      <c r="E680" s="303" t="s">
        <v>75</v>
      </c>
      <c r="F680" s="44" t="s">
        <v>1444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1447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3" x14ac:dyDescent="0.25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1448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1453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.75" x14ac:dyDescent="0.25">
      <c r="A682" s="306">
        <v>676</v>
      </c>
      <c r="B682" s="306" t="s">
        <v>40</v>
      </c>
      <c r="C682" s="44" t="s">
        <v>885</v>
      </c>
      <c r="D682" s="306"/>
      <c r="E682" s="306" t="s">
        <v>373</v>
      </c>
      <c r="F682" s="44" t="s">
        <v>1449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1454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78.75" x14ac:dyDescent="0.25">
      <c r="A683" s="306">
        <v>677</v>
      </c>
      <c r="B683" s="306" t="s">
        <v>40</v>
      </c>
      <c r="C683" s="44" t="s">
        <v>885</v>
      </c>
      <c r="D683" s="306"/>
      <c r="E683" s="306" t="s">
        <v>373</v>
      </c>
      <c r="F683" s="44" t="s">
        <v>1450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1455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3" x14ac:dyDescent="0.25">
      <c r="A684" s="306">
        <v>678</v>
      </c>
      <c r="B684" s="306" t="s">
        <v>21</v>
      </c>
      <c r="C684" s="44" t="s">
        <v>1452</v>
      </c>
      <c r="D684" s="315" t="s">
        <v>58</v>
      </c>
      <c r="E684" s="306" t="s">
        <v>88</v>
      </c>
      <c r="F684" s="44" t="s">
        <v>1451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1456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3" x14ac:dyDescent="0.25">
      <c r="A685" s="307">
        <v>679</v>
      </c>
      <c r="B685" s="307" t="s">
        <v>21</v>
      </c>
      <c r="C685" s="44" t="s">
        <v>1459</v>
      </c>
      <c r="D685" s="315" t="s">
        <v>58</v>
      </c>
      <c r="E685" s="307" t="s">
        <v>88</v>
      </c>
      <c r="F685" s="44" t="s">
        <v>1457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1460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63" x14ac:dyDescent="0.25">
      <c r="A686" s="307">
        <v>680</v>
      </c>
      <c r="B686" s="307" t="s">
        <v>21</v>
      </c>
      <c r="C686" s="44" t="s">
        <v>1436</v>
      </c>
      <c r="D686" s="315" t="s">
        <v>58</v>
      </c>
      <c r="E686" s="307" t="s">
        <v>88</v>
      </c>
      <c r="F686" s="44" t="s">
        <v>1458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1461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78.75" x14ac:dyDescent="0.25">
      <c r="A687" s="307">
        <v>681</v>
      </c>
      <c r="B687" s="309" t="s">
        <v>40</v>
      </c>
      <c r="C687" s="44" t="s">
        <v>885</v>
      </c>
      <c r="D687" s="307"/>
      <c r="E687" s="309" t="s">
        <v>373</v>
      </c>
      <c r="F687" s="44" t="s">
        <v>1462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1468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.75" x14ac:dyDescent="0.25">
      <c r="A688" s="307">
        <v>682</v>
      </c>
      <c r="B688" s="309" t="s">
        <v>40</v>
      </c>
      <c r="C688" s="44" t="s">
        <v>885</v>
      </c>
      <c r="D688" s="307"/>
      <c r="E688" s="309" t="s">
        <v>373</v>
      </c>
      <c r="F688" s="44" t="s">
        <v>1463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1469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78.75" x14ac:dyDescent="0.25">
      <c r="A689" s="307">
        <v>683</v>
      </c>
      <c r="B689" s="309" t="s">
        <v>40</v>
      </c>
      <c r="C689" s="44" t="s">
        <v>885</v>
      </c>
      <c r="D689" s="307"/>
      <c r="E689" s="309" t="s">
        <v>373</v>
      </c>
      <c r="F689" s="44" t="s">
        <v>1464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1470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3" x14ac:dyDescent="0.25">
      <c r="A690" s="307">
        <v>684</v>
      </c>
      <c r="B690" s="309" t="s">
        <v>40</v>
      </c>
      <c r="C690" s="44" t="s">
        <v>1467</v>
      </c>
      <c r="D690" s="307"/>
      <c r="E690" s="309" t="s">
        <v>75</v>
      </c>
      <c r="F690" s="44" t="s">
        <v>1465</v>
      </c>
      <c r="G690" s="307" t="s">
        <v>1150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1471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3" x14ac:dyDescent="0.25">
      <c r="A691" s="307">
        <v>685</v>
      </c>
      <c r="B691" s="309" t="s">
        <v>40</v>
      </c>
      <c r="C691" s="44" t="s">
        <v>1467</v>
      </c>
      <c r="D691" s="307"/>
      <c r="E691" s="309" t="s">
        <v>75</v>
      </c>
      <c r="F691" s="44" t="s">
        <v>1466</v>
      </c>
      <c r="G691" s="307" t="s">
        <v>1150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1472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78.75" x14ac:dyDescent="0.25">
      <c r="A692" s="307">
        <v>686</v>
      </c>
      <c r="B692" s="311" t="s">
        <v>40</v>
      </c>
      <c r="C692" s="44" t="s">
        <v>885</v>
      </c>
      <c r="D692" s="307"/>
      <c r="E692" s="311" t="s">
        <v>373</v>
      </c>
      <c r="F692" s="44" t="s">
        <v>1473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1480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3" x14ac:dyDescent="0.25">
      <c r="A693" s="307">
        <v>687</v>
      </c>
      <c r="B693" s="311" t="s">
        <v>21</v>
      </c>
      <c r="C693" s="44" t="s">
        <v>1218</v>
      </c>
      <c r="D693" s="307"/>
      <c r="E693" s="311" t="s">
        <v>75</v>
      </c>
      <c r="F693" s="44" t="s">
        <v>1474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1481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78.75" x14ac:dyDescent="0.25">
      <c r="A694" s="307">
        <v>688</v>
      </c>
      <c r="B694" s="311" t="s">
        <v>40</v>
      </c>
      <c r="C694" s="44" t="s">
        <v>885</v>
      </c>
      <c r="D694" s="307"/>
      <c r="E694" s="311" t="s">
        <v>373</v>
      </c>
      <c r="F694" s="44" t="s">
        <v>1475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1482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78.75" x14ac:dyDescent="0.25">
      <c r="A695" s="307">
        <v>689</v>
      </c>
      <c r="B695" s="311" t="s">
        <v>40</v>
      </c>
      <c r="C695" s="44" t="s">
        <v>885</v>
      </c>
      <c r="D695" s="307"/>
      <c r="E695" s="311" t="s">
        <v>373</v>
      </c>
      <c r="F695" s="44" t="s">
        <v>1476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1483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3" x14ac:dyDescent="0.25">
      <c r="A696" s="307">
        <v>690</v>
      </c>
      <c r="B696" s="311" t="s">
        <v>21</v>
      </c>
      <c r="C696" s="44" t="s">
        <v>1479</v>
      </c>
      <c r="D696" s="307"/>
      <c r="E696" s="311" t="s">
        <v>88</v>
      </c>
      <c r="F696" s="44" t="s">
        <v>1477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1484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3" x14ac:dyDescent="0.25">
      <c r="A697" s="307">
        <v>691</v>
      </c>
      <c r="B697" s="311" t="s">
        <v>21</v>
      </c>
      <c r="C697" s="44" t="s">
        <v>406</v>
      </c>
      <c r="D697" s="307"/>
      <c r="E697" s="311" t="s">
        <v>88</v>
      </c>
      <c r="F697" s="44" t="s">
        <v>1478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1485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.75" x14ac:dyDescent="0.25">
      <c r="A698" s="307">
        <v>692</v>
      </c>
      <c r="B698" s="313" t="s">
        <v>40</v>
      </c>
      <c r="C698" s="44" t="s">
        <v>885</v>
      </c>
      <c r="D698" s="307"/>
      <c r="E698" s="313" t="s">
        <v>373</v>
      </c>
      <c r="F698" s="44" t="s">
        <v>1486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1488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.75" x14ac:dyDescent="0.25">
      <c r="A699" s="307">
        <v>693</v>
      </c>
      <c r="B699" s="313" t="s">
        <v>40</v>
      </c>
      <c r="C699" s="44" t="s">
        <v>885</v>
      </c>
      <c r="D699" s="307"/>
      <c r="E699" s="313" t="s">
        <v>373</v>
      </c>
      <c r="F699" s="44" t="s">
        <v>1487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1489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3" x14ac:dyDescent="0.25">
      <c r="A700" s="307">
        <v>694</v>
      </c>
      <c r="B700" s="307" t="s">
        <v>1151</v>
      </c>
      <c r="C700" s="307"/>
      <c r="D700" s="315" t="s">
        <v>58</v>
      </c>
      <c r="E700" s="315" t="s">
        <v>75</v>
      </c>
      <c r="F700" s="44" t="s">
        <v>1491</v>
      </c>
      <c r="G700" s="307" t="s">
        <v>1150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1493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7.25" x14ac:dyDescent="0.25">
      <c r="A701" s="307">
        <v>695</v>
      </c>
      <c r="B701" s="307" t="s">
        <v>40</v>
      </c>
      <c r="C701" s="307"/>
      <c r="D701" s="315" t="s">
        <v>58</v>
      </c>
      <c r="E701" s="315" t="s">
        <v>373</v>
      </c>
      <c r="F701" s="44" t="s">
        <v>1492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1494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3" x14ac:dyDescent="0.25">
      <c r="A702" s="307">
        <v>696</v>
      </c>
      <c r="B702" s="317" t="s">
        <v>21</v>
      </c>
      <c r="C702" s="44" t="s">
        <v>1452</v>
      </c>
      <c r="D702" s="307"/>
      <c r="E702" s="317" t="s">
        <v>88</v>
      </c>
      <c r="F702" s="44" t="s">
        <v>1495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1496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.75" x14ac:dyDescent="0.25">
      <c r="A703" s="307">
        <v>697</v>
      </c>
      <c r="B703" s="318" t="s">
        <v>1151</v>
      </c>
      <c r="C703" s="44" t="s">
        <v>1499</v>
      </c>
      <c r="D703" s="307"/>
      <c r="E703" s="318" t="s">
        <v>75</v>
      </c>
      <c r="F703" s="44" t="s">
        <v>1497</v>
      </c>
      <c r="G703" s="307" t="s">
        <v>1150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1500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3" x14ac:dyDescent="0.25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1498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1501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3" x14ac:dyDescent="0.25">
      <c r="A705" s="307">
        <v>699</v>
      </c>
      <c r="B705" s="321" t="s">
        <v>1151</v>
      </c>
      <c r="C705" s="44" t="s">
        <v>1401</v>
      </c>
      <c r="D705" s="307"/>
      <c r="E705" s="321" t="s">
        <v>75</v>
      </c>
      <c r="F705" s="44" t="s">
        <v>1502</v>
      </c>
      <c r="G705" s="307" t="s">
        <v>1150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1503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78.75" x14ac:dyDescent="0.25">
      <c r="A706" s="307">
        <v>700</v>
      </c>
      <c r="B706" s="323" t="s">
        <v>40</v>
      </c>
      <c r="C706" s="44" t="s">
        <v>885</v>
      </c>
      <c r="D706" s="307"/>
      <c r="E706" s="323" t="s">
        <v>373</v>
      </c>
      <c r="F706" s="44" t="s">
        <v>1504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1508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4.5" x14ac:dyDescent="0.25">
      <c r="A707" s="307">
        <v>701</v>
      </c>
      <c r="B707" s="323" t="s">
        <v>40</v>
      </c>
      <c r="C707" s="44" t="s">
        <v>885</v>
      </c>
      <c r="D707" s="307"/>
      <c r="E707" s="323" t="s">
        <v>373</v>
      </c>
      <c r="F707" s="44" t="s">
        <v>1505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1509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78.75" x14ac:dyDescent="0.25">
      <c r="A708" s="307">
        <v>702</v>
      </c>
      <c r="B708" s="323" t="s">
        <v>40</v>
      </c>
      <c r="C708" s="44" t="s">
        <v>885</v>
      </c>
      <c r="D708" s="307"/>
      <c r="E708" s="323" t="s">
        <v>373</v>
      </c>
      <c r="F708" s="44" t="s">
        <v>1506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1510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.75" x14ac:dyDescent="0.25">
      <c r="A709" s="307">
        <v>703</v>
      </c>
      <c r="B709" s="323" t="s">
        <v>40</v>
      </c>
      <c r="C709" s="44" t="s">
        <v>885</v>
      </c>
      <c r="D709" s="307"/>
      <c r="E709" s="323" t="s">
        <v>373</v>
      </c>
      <c r="F709" s="44" t="s">
        <v>1507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1511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78.75" x14ac:dyDescent="0.25">
      <c r="A710" s="307">
        <v>704</v>
      </c>
      <c r="B710" s="325" t="s">
        <v>40</v>
      </c>
      <c r="C710" s="44" t="s">
        <v>885</v>
      </c>
      <c r="D710" s="307"/>
      <c r="E710" s="325" t="s">
        <v>373</v>
      </c>
      <c r="F710" s="41" t="s">
        <v>1512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1513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.75" x14ac:dyDescent="0.25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373</v>
      </c>
      <c r="F711" s="44" t="s">
        <v>1514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1517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3" x14ac:dyDescent="0.25">
      <c r="A712" s="307">
        <v>706</v>
      </c>
      <c r="B712" s="328" t="s">
        <v>40</v>
      </c>
      <c r="C712" s="44" t="s">
        <v>1516</v>
      </c>
      <c r="D712" s="307"/>
      <c r="E712" s="328" t="s">
        <v>75</v>
      </c>
      <c r="F712" s="44" t="s">
        <v>1515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1518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78.75" x14ac:dyDescent="0.25">
      <c r="A713" s="307">
        <v>707</v>
      </c>
      <c r="B713" s="329" t="s">
        <v>40</v>
      </c>
      <c r="C713" s="334" t="s">
        <v>885</v>
      </c>
      <c r="D713" s="307"/>
      <c r="E713" s="329" t="s">
        <v>373</v>
      </c>
      <c r="F713" s="333" t="s">
        <v>1519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1523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78.75" x14ac:dyDescent="0.25">
      <c r="A714" s="307">
        <v>708</v>
      </c>
      <c r="B714" s="329" t="s">
        <v>40</v>
      </c>
      <c r="C714" s="334" t="s">
        <v>885</v>
      </c>
      <c r="D714" s="307"/>
      <c r="E714" s="329" t="s">
        <v>373</v>
      </c>
      <c r="F714" s="333" t="s">
        <v>1520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1524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78.75" x14ac:dyDescent="0.25">
      <c r="A715" s="307">
        <v>709</v>
      </c>
      <c r="B715" s="329" t="s">
        <v>40</v>
      </c>
      <c r="C715" s="334" t="s">
        <v>885</v>
      </c>
      <c r="D715" s="307"/>
      <c r="E715" s="329" t="s">
        <v>373</v>
      </c>
      <c r="F715" s="333" t="s">
        <v>1521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1525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3" x14ac:dyDescent="0.25">
      <c r="A716" s="307">
        <v>710</v>
      </c>
      <c r="B716" s="329" t="s">
        <v>21</v>
      </c>
      <c r="C716" s="334" t="s">
        <v>300</v>
      </c>
      <c r="D716" s="307"/>
      <c r="E716" s="329" t="s">
        <v>373</v>
      </c>
      <c r="F716" s="333" t="s">
        <v>1522</v>
      </c>
      <c r="G716" s="307" t="s">
        <v>1527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1526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4.5" x14ac:dyDescent="0.25">
      <c r="A717" s="307">
        <v>711</v>
      </c>
      <c r="B717" s="331" t="s">
        <v>40</v>
      </c>
      <c r="C717" s="44" t="s">
        <v>41</v>
      </c>
      <c r="D717" s="307"/>
      <c r="E717" s="331" t="s">
        <v>373</v>
      </c>
      <c r="F717" s="44" t="s">
        <v>1528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1532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4.5" x14ac:dyDescent="0.25">
      <c r="A718" s="307">
        <v>712</v>
      </c>
      <c r="B718" s="331" t="s">
        <v>40</v>
      </c>
      <c r="C718" s="44" t="s">
        <v>41</v>
      </c>
      <c r="D718" s="307"/>
      <c r="E718" s="331" t="s">
        <v>373</v>
      </c>
      <c r="F718" s="44" t="s">
        <v>1529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1533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78.75" x14ac:dyDescent="0.25">
      <c r="A719" s="307">
        <v>713</v>
      </c>
      <c r="B719" s="331" t="s">
        <v>40</v>
      </c>
      <c r="C719" s="44" t="s">
        <v>885</v>
      </c>
      <c r="D719" s="307"/>
      <c r="E719" s="331" t="s">
        <v>373</v>
      </c>
      <c r="F719" s="44" t="s">
        <v>1530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1534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78.75" x14ac:dyDescent="0.25">
      <c r="A720" s="307">
        <v>714</v>
      </c>
      <c r="B720" s="331" t="s">
        <v>40</v>
      </c>
      <c r="C720" s="44" t="s">
        <v>885</v>
      </c>
      <c r="D720" s="307"/>
      <c r="E720" s="331" t="s">
        <v>373</v>
      </c>
      <c r="F720" s="44" t="s">
        <v>1531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1535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3" x14ac:dyDescent="0.25">
      <c r="A721" s="307">
        <v>715</v>
      </c>
      <c r="B721" s="335" t="s">
        <v>21</v>
      </c>
      <c r="C721" s="44" t="s">
        <v>413</v>
      </c>
      <c r="D721" s="307"/>
      <c r="E721" s="335" t="s">
        <v>373</v>
      </c>
      <c r="F721" s="44" t="s">
        <v>1387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1542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.75" x14ac:dyDescent="0.25">
      <c r="A722" s="307">
        <v>716</v>
      </c>
      <c r="B722" s="335" t="s">
        <v>40</v>
      </c>
      <c r="C722" s="44" t="s">
        <v>885</v>
      </c>
      <c r="D722" s="307"/>
      <c r="E722" s="335" t="s">
        <v>373</v>
      </c>
      <c r="F722" s="44" t="s">
        <v>1536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1543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3" x14ac:dyDescent="0.25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1537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1544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4.5" x14ac:dyDescent="0.25">
      <c r="A724" s="307">
        <v>718</v>
      </c>
      <c r="B724" s="335" t="s">
        <v>40</v>
      </c>
      <c r="C724" s="44" t="s">
        <v>885</v>
      </c>
      <c r="D724" s="307"/>
      <c r="E724" s="335" t="s">
        <v>373</v>
      </c>
      <c r="F724" s="44" t="s">
        <v>1538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1545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78.75" x14ac:dyDescent="0.25">
      <c r="A725" s="307">
        <v>719</v>
      </c>
      <c r="B725" s="335" t="s">
        <v>40</v>
      </c>
      <c r="C725" s="44" t="s">
        <v>885</v>
      </c>
      <c r="D725" s="307"/>
      <c r="E725" s="335" t="s">
        <v>373</v>
      </c>
      <c r="F725" s="44" t="s">
        <v>1539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1546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78.75" x14ac:dyDescent="0.25">
      <c r="A726" s="307">
        <v>720</v>
      </c>
      <c r="B726" s="335" t="s">
        <v>40</v>
      </c>
      <c r="C726" s="44" t="s">
        <v>885</v>
      </c>
      <c r="D726" s="307"/>
      <c r="E726" s="335" t="s">
        <v>373</v>
      </c>
      <c r="F726" s="44" t="s">
        <v>1540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1547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.75" x14ac:dyDescent="0.25">
      <c r="A727" s="307">
        <v>721</v>
      </c>
      <c r="B727" s="335" t="s">
        <v>40</v>
      </c>
      <c r="C727" s="44" t="s">
        <v>885</v>
      </c>
      <c r="D727" s="307"/>
      <c r="E727" s="335" t="s">
        <v>373</v>
      </c>
      <c r="F727" s="44" t="s">
        <v>1541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1548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.75" x14ac:dyDescent="0.25">
      <c r="A728" s="307">
        <v>722</v>
      </c>
      <c r="B728" s="337" t="s">
        <v>40</v>
      </c>
      <c r="C728" s="44" t="s">
        <v>885</v>
      </c>
      <c r="D728" s="307"/>
      <c r="E728" s="337" t="s">
        <v>373</v>
      </c>
      <c r="F728" s="44" t="s">
        <v>1549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1550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1.75" x14ac:dyDescent="0.25">
      <c r="A729" s="307">
        <v>723</v>
      </c>
      <c r="B729" s="307" t="s">
        <v>1151</v>
      </c>
      <c r="C729" s="44" t="s">
        <v>1401</v>
      </c>
      <c r="D729" s="397" t="s">
        <v>58</v>
      </c>
      <c r="E729" s="338" t="s">
        <v>75</v>
      </c>
      <c r="F729" s="44" t="s">
        <v>1551</v>
      </c>
      <c r="G729" s="307" t="s">
        <v>1150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1555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3" x14ac:dyDescent="0.25">
      <c r="A730" s="307">
        <v>724</v>
      </c>
      <c r="B730" s="307" t="s">
        <v>21</v>
      </c>
      <c r="C730" s="44" t="s">
        <v>894</v>
      </c>
      <c r="D730" s="307"/>
      <c r="E730" s="338" t="s">
        <v>75</v>
      </c>
      <c r="F730" s="44" t="s">
        <v>1552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1556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4.5" x14ac:dyDescent="0.25">
      <c r="A731" s="307">
        <v>725</v>
      </c>
      <c r="B731" s="307" t="s">
        <v>1151</v>
      </c>
      <c r="C731" s="44" t="s">
        <v>1554</v>
      </c>
      <c r="D731" s="397" t="s">
        <v>58</v>
      </c>
      <c r="E731" s="338" t="s">
        <v>75</v>
      </c>
      <c r="F731" s="44" t="s">
        <v>1553</v>
      </c>
      <c r="G731" s="307" t="s">
        <v>1150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1557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3" x14ac:dyDescent="0.25">
      <c r="A732" s="307">
        <v>726</v>
      </c>
      <c r="B732" s="341" t="s">
        <v>1151</v>
      </c>
      <c r="C732" s="44" t="s">
        <v>1401</v>
      </c>
      <c r="D732" s="307"/>
      <c r="E732" s="341" t="s">
        <v>75</v>
      </c>
      <c r="F732" s="225" t="s">
        <v>1430</v>
      </c>
      <c r="G732" s="307" t="s">
        <v>1150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1558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3" x14ac:dyDescent="0.25">
      <c r="A733" s="342">
        <v>727</v>
      </c>
      <c r="B733" s="342" t="s">
        <v>21</v>
      </c>
      <c r="C733" s="44" t="s">
        <v>300</v>
      </c>
      <c r="D733" s="342"/>
      <c r="E733" s="342" t="s">
        <v>373</v>
      </c>
      <c r="F733" s="44" t="s">
        <v>1559</v>
      </c>
      <c r="G733" s="342" t="s">
        <v>1527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1561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3" x14ac:dyDescent="0.25">
      <c r="A734" s="342">
        <v>728</v>
      </c>
      <c r="B734" s="342" t="s">
        <v>21</v>
      </c>
      <c r="C734" s="44" t="s">
        <v>413</v>
      </c>
      <c r="D734" s="342"/>
      <c r="E734" s="342" t="s">
        <v>373</v>
      </c>
      <c r="F734" s="44" t="s">
        <v>1297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1562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.75" x14ac:dyDescent="0.25">
      <c r="A735" s="342">
        <v>729</v>
      </c>
      <c r="B735" s="342" t="s">
        <v>21</v>
      </c>
      <c r="C735" s="44" t="s">
        <v>406</v>
      </c>
      <c r="D735" s="397" t="s">
        <v>58</v>
      </c>
      <c r="E735" s="342" t="s">
        <v>75</v>
      </c>
      <c r="F735" s="44" t="s">
        <v>1560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1563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78.75" x14ac:dyDescent="0.25">
      <c r="A736" s="344">
        <v>730</v>
      </c>
      <c r="B736" s="344" t="s">
        <v>40</v>
      </c>
      <c r="C736" s="44" t="s">
        <v>885</v>
      </c>
      <c r="D736" s="344"/>
      <c r="E736" s="344" t="s">
        <v>373</v>
      </c>
      <c r="F736" s="64" t="s">
        <v>1564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1566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78.75" x14ac:dyDescent="0.25">
      <c r="A737" s="344">
        <v>731</v>
      </c>
      <c r="B737" s="344" t="s">
        <v>40</v>
      </c>
      <c r="C737" s="44" t="s">
        <v>885</v>
      </c>
      <c r="D737" s="344"/>
      <c r="E737" s="344" t="s">
        <v>373</v>
      </c>
      <c r="F737" s="64" t="s">
        <v>1565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1567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78.75" x14ac:dyDescent="0.25">
      <c r="A738" s="344">
        <v>732</v>
      </c>
      <c r="B738" s="346" t="s">
        <v>40</v>
      </c>
      <c r="C738" s="44" t="s">
        <v>885</v>
      </c>
      <c r="D738" s="344"/>
      <c r="E738" s="346" t="s">
        <v>373</v>
      </c>
      <c r="F738" s="44" t="s">
        <v>1568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1581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78.75" x14ac:dyDescent="0.25">
      <c r="A739" s="344">
        <v>733</v>
      </c>
      <c r="B739" s="346" t="s">
        <v>40</v>
      </c>
      <c r="C739" s="44" t="s">
        <v>885</v>
      </c>
      <c r="D739" s="344"/>
      <c r="E739" s="346" t="s">
        <v>373</v>
      </c>
      <c r="F739" s="44" t="s">
        <v>1569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1582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78.75" x14ac:dyDescent="0.25">
      <c r="A740" s="344">
        <v>734</v>
      </c>
      <c r="B740" s="346" t="s">
        <v>40</v>
      </c>
      <c r="C740" s="44" t="s">
        <v>885</v>
      </c>
      <c r="D740" s="344"/>
      <c r="E740" s="346" t="s">
        <v>373</v>
      </c>
      <c r="F740" s="44" t="s">
        <v>1570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1583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.75" x14ac:dyDescent="0.25">
      <c r="A741" s="344">
        <v>735</v>
      </c>
      <c r="B741" s="346" t="s">
        <v>40</v>
      </c>
      <c r="C741" s="44" t="s">
        <v>885</v>
      </c>
      <c r="D741" s="344"/>
      <c r="E741" s="346" t="s">
        <v>373</v>
      </c>
      <c r="F741" s="44" t="s">
        <v>1571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1584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.75" x14ac:dyDescent="0.25">
      <c r="A742" s="344">
        <v>736</v>
      </c>
      <c r="B742" s="346" t="s">
        <v>40</v>
      </c>
      <c r="C742" s="44" t="s">
        <v>885</v>
      </c>
      <c r="D742" s="344"/>
      <c r="E742" s="346" t="s">
        <v>373</v>
      </c>
      <c r="F742" s="44" t="s">
        <v>1572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1585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78.75" x14ac:dyDescent="0.25">
      <c r="A743" s="344">
        <v>737</v>
      </c>
      <c r="B743" s="346" t="s">
        <v>40</v>
      </c>
      <c r="C743" s="44" t="s">
        <v>885</v>
      </c>
      <c r="D743" s="344"/>
      <c r="E743" s="346" t="s">
        <v>373</v>
      </c>
      <c r="F743" s="44" t="s">
        <v>1573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1586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.75" x14ac:dyDescent="0.25">
      <c r="A744" s="344">
        <v>738</v>
      </c>
      <c r="B744" s="346" t="s">
        <v>40</v>
      </c>
      <c r="C744" s="44" t="s">
        <v>885</v>
      </c>
      <c r="D744" s="344"/>
      <c r="E744" s="346" t="s">
        <v>373</v>
      </c>
      <c r="F744" s="44" t="s">
        <v>1574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1587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78.75" x14ac:dyDescent="0.25">
      <c r="A745" s="344">
        <v>739</v>
      </c>
      <c r="B745" s="346" t="s">
        <v>40</v>
      </c>
      <c r="C745" s="44" t="s">
        <v>885</v>
      </c>
      <c r="D745" s="344"/>
      <c r="E745" s="346" t="s">
        <v>373</v>
      </c>
      <c r="F745" s="44" t="s">
        <v>1575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1588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78.75" x14ac:dyDescent="0.25">
      <c r="A746" s="344">
        <v>740</v>
      </c>
      <c r="B746" s="346" t="s">
        <v>40</v>
      </c>
      <c r="C746" s="44" t="s">
        <v>885</v>
      </c>
      <c r="D746" s="344"/>
      <c r="E746" s="346" t="s">
        <v>373</v>
      </c>
      <c r="F746" s="44" t="s">
        <v>1576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1589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78.75" x14ac:dyDescent="0.25">
      <c r="A747" s="344">
        <v>741</v>
      </c>
      <c r="B747" s="346" t="s">
        <v>40</v>
      </c>
      <c r="C747" s="44" t="s">
        <v>885</v>
      </c>
      <c r="D747" s="344"/>
      <c r="E747" s="346" t="s">
        <v>373</v>
      </c>
      <c r="F747" s="44" t="s">
        <v>1577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1590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78.75" x14ac:dyDescent="0.25">
      <c r="A748" s="344">
        <v>742</v>
      </c>
      <c r="B748" s="346" t="s">
        <v>40</v>
      </c>
      <c r="C748" s="44" t="s">
        <v>885</v>
      </c>
      <c r="D748" s="344"/>
      <c r="E748" s="346" t="s">
        <v>373</v>
      </c>
      <c r="F748" s="44" t="s">
        <v>1578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1591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3" x14ac:dyDescent="0.25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1579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1592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7.25" x14ac:dyDescent="0.25">
      <c r="A750" s="344">
        <v>744</v>
      </c>
      <c r="B750" s="344" t="s">
        <v>1151</v>
      </c>
      <c r="C750" s="44" t="s">
        <v>1323</v>
      </c>
      <c r="D750" s="397" t="s">
        <v>58</v>
      </c>
      <c r="E750" s="346" t="s">
        <v>75</v>
      </c>
      <c r="F750" s="44" t="s">
        <v>1580</v>
      </c>
      <c r="G750" s="344" t="s">
        <v>1150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1593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.75" x14ac:dyDescent="0.25">
      <c r="A751" s="344">
        <v>745</v>
      </c>
      <c r="B751" s="348" t="s">
        <v>40</v>
      </c>
      <c r="C751" s="44" t="s">
        <v>885</v>
      </c>
      <c r="D751" s="344"/>
      <c r="E751" s="348" t="s">
        <v>373</v>
      </c>
      <c r="F751" s="44" t="s">
        <v>1594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1599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78.75" x14ac:dyDescent="0.25">
      <c r="A752" s="344">
        <v>746</v>
      </c>
      <c r="B752" s="348" t="s">
        <v>40</v>
      </c>
      <c r="C752" s="44" t="s">
        <v>885</v>
      </c>
      <c r="D752" s="344"/>
      <c r="E752" s="348" t="s">
        <v>373</v>
      </c>
      <c r="F752" s="44" t="s">
        <v>1595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1600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.75" x14ac:dyDescent="0.25">
      <c r="A753" s="344">
        <v>747</v>
      </c>
      <c r="B753" s="348" t="s">
        <v>40</v>
      </c>
      <c r="C753" s="44" t="s">
        <v>885</v>
      </c>
      <c r="D753" s="344"/>
      <c r="E753" s="348" t="s">
        <v>373</v>
      </c>
      <c r="F753" s="44" t="s">
        <v>1596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1601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.75" x14ac:dyDescent="0.25">
      <c r="A754" s="344">
        <v>748</v>
      </c>
      <c r="B754" s="348" t="s">
        <v>40</v>
      </c>
      <c r="C754" s="44" t="s">
        <v>41</v>
      </c>
      <c r="D754" s="344"/>
      <c r="E754" s="348" t="s">
        <v>75</v>
      </c>
      <c r="F754" s="44" t="s">
        <v>1597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1602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.75" x14ac:dyDescent="0.25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1598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1603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3" x14ac:dyDescent="0.25">
      <c r="A756" s="344">
        <v>750</v>
      </c>
      <c r="B756" s="350" t="s">
        <v>21</v>
      </c>
      <c r="C756" s="44" t="s">
        <v>413</v>
      </c>
      <c r="D756" s="344"/>
      <c r="E756" s="350" t="s">
        <v>373</v>
      </c>
      <c r="F756" s="225" t="s">
        <v>1387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1604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3" x14ac:dyDescent="0.25">
      <c r="A757" s="353">
        <v>751</v>
      </c>
      <c r="B757" s="353" t="s">
        <v>21</v>
      </c>
      <c r="C757" s="44" t="s">
        <v>32</v>
      </c>
      <c r="D757" s="353"/>
      <c r="E757" s="353" t="s">
        <v>373</v>
      </c>
      <c r="F757" s="225" t="s">
        <v>1605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1606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78.75" x14ac:dyDescent="0.25">
      <c r="A758" s="354">
        <v>752</v>
      </c>
      <c r="B758" s="354" t="s">
        <v>40</v>
      </c>
      <c r="C758" s="44" t="s">
        <v>885</v>
      </c>
      <c r="D758" s="354"/>
      <c r="E758" s="354" t="s">
        <v>373</v>
      </c>
      <c r="F758" s="44" t="s">
        <v>1607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1608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78.75" x14ac:dyDescent="0.25">
      <c r="A759" s="354">
        <v>753</v>
      </c>
      <c r="B759" s="356" t="s">
        <v>40</v>
      </c>
      <c r="C759" s="44" t="s">
        <v>885</v>
      </c>
      <c r="D759" s="354"/>
      <c r="E759" s="356" t="s">
        <v>373</v>
      </c>
      <c r="F759" s="44" t="s">
        <v>1609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1611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3" x14ac:dyDescent="0.25">
      <c r="A760" s="354">
        <v>754</v>
      </c>
      <c r="B760" s="354" t="s">
        <v>1151</v>
      </c>
      <c r="C760" s="44" t="s">
        <v>1467</v>
      </c>
      <c r="D760" s="354"/>
      <c r="E760" s="356" t="s">
        <v>75</v>
      </c>
      <c r="F760" s="44" t="s">
        <v>1610</v>
      </c>
      <c r="G760" s="354" t="s">
        <v>1150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1612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78.75" x14ac:dyDescent="0.25">
      <c r="A761" s="354">
        <v>755</v>
      </c>
      <c r="B761" s="358" t="s">
        <v>21</v>
      </c>
      <c r="C761" s="44" t="s">
        <v>1613</v>
      </c>
      <c r="D761" s="354"/>
      <c r="E761" s="358" t="s">
        <v>373</v>
      </c>
      <c r="F761" s="44" t="s">
        <v>413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1614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1616</v>
      </c>
      <c r="V761" s="358" t="s">
        <v>59</v>
      </c>
    </row>
    <row r="762" spans="1:22" ht="63" x14ac:dyDescent="0.25">
      <c r="A762" s="354">
        <v>756</v>
      </c>
      <c r="B762" s="358" t="s">
        <v>21</v>
      </c>
      <c r="C762" s="44" t="s">
        <v>1559</v>
      </c>
      <c r="D762" s="354"/>
      <c r="E762" s="358" t="s">
        <v>373</v>
      </c>
      <c r="F762" s="44" t="s">
        <v>300</v>
      </c>
      <c r="G762" s="354" t="s">
        <v>1527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1615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173.25" x14ac:dyDescent="0.25">
      <c r="A763" s="354">
        <v>757</v>
      </c>
      <c r="B763" s="360" t="s">
        <v>40</v>
      </c>
      <c r="C763" s="44" t="s">
        <v>1617</v>
      </c>
      <c r="D763" s="354"/>
      <c r="E763" s="360" t="s">
        <v>373</v>
      </c>
      <c r="F763" s="44" t="s">
        <v>885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1620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157.5" x14ac:dyDescent="0.25">
      <c r="A764" s="354">
        <v>758</v>
      </c>
      <c r="B764" s="360" t="s">
        <v>40</v>
      </c>
      <c r="C764" s="44" t="s">
        <v>1618</v>
      </c>
      <c r="D764" s="354"/>
      <c r="E764" s="360" t="s">
        <v>373</v>
      </c>
      <c r="F764" s="44" t="s">
        <v>885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1621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173.25" x14ac:dyDescent="0.25">
      <c r="A765" s="354">
        <v>759</v>
      </c>
      <c r="B765" s="354" t="s">
        <v>21</v>
      </c>
      <c r="C765" s="44" t="s">
        <v>1560</v>
      </c>
      <c r="D765" s="397" t="s">
        <v>58</v>
      </c>
      <c r="E765" s="354" t="s">
        <v>75</v>
      </c>
      <c r="F765" s="44" t="s">
        <v>406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1622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173.25" x14ac:dyDescent="0.25">
      <c r="A766" s="354">
        <v>760</v>
      </c>
      <c r="B766" s="360" t="s">
        <v>40</v>
      </c>
      <c r="C766" s="44" t="s">
        <v>1619</v>
      </c>
      <c r="D766" s="354"/>
      <c r="E766" s="360" t="s">
        <v>373</v>
      </c>
      <c r="F766" s="44" t="s">
        <v>885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1623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126" x14ac:dyDescent="0.25">
      <c r="A767" s="354">
        <v>761</v>
      </c>
      <c r="B767" s="354" t="s">
        <v>40</v>
      </c>
      <c r="C767" s="44" t="s">
        <v>1624</v>
      </c>
      <c r="D767" s="354"/>
      <c r="E767" s="360" t="s">
        <v>373</v>
      </c>
      <c r="F767" s="44" t="s">
        <v>885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1629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173.25" x14ac:dyDescent="0.25">
      <c r="A768" s="354">
        <v>762</v>
      </c>
      <c r="B768" s="354" t="s">
        <v>21</v>
      </c>
      <c r="C768" s="44" t="s">
        <v>1560</v>
      </c>
      <c r="D768" s="397" t="s">
        <v>58</v>
      </c>
      <c r="E768" s="365" t="s">
        <v>75</v>
      </c>
      <c r="F768" s="44" t="s">
        <v>406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1630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649</v>
      </c>
      <c r="V768" s="354"/>
    </row>
    <row r="769" spans="1:22" ht="78.75" x14ac:dyDescent="0.25">
      <c r="A769" s="354">
        <v>763</v>
      </c>
      <c r="B769" s="354" t="s">
        <v>21</v>
      </c>
      <c r="C769" s="44" t="s">
        <v>1613</v>
      </c>
      <c r="D769" s="397" t="s">
        <v>58</v>
      </c>
      <c r="E769" s="365" t="s">
        <v>75</v>
      </c>
      <c r="F769" s="44" t="s">
        <v>413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1631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173.25" x14ac:dyDescent="0.25">
      <c r="A770" s="354">
        <v>764</v>
      </c>
      <c r="B770" s="354" t="s">
        <v>40</v>
      </c>
      <c r="C770" s="44" t="s">
        <v>1625</v>
      </c>
      <c r="D770" s="354"/>
      <c r="E770" s="365" t="s">
        <v>75</v>
      </c>
      <c r="F770" s="44" t="s">
        <v>41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1632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4.5" x14ac:dyDescent="0.25">
      <c r="A771" s="354">
        <v>765</v>
      </c>
      <c r="B771" s="354" t="s">
        <v>21</v>
      </c>
      <c r="C771" s="44" t="s">
        <v>1626</v>
      </c>
      <c r="D771" s="397" t="s">
        <v>58</v>
      </c>
      <c r="E771" s="365" t="s">
        <v>75</v>
      </c>
      <c r="F771" s="44" t="s">
        <v>1628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1633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649</v>
      </c>
      <c r="V771" s="354"/>
    </row>
    <row r="772" spans="1:22" ht="126" x14ac:dyDescent="0.25">
      <c r="A772" s="354">
        <v>766</v>
      </c>
      <c r="B772" s="354" t="s">
        <v>40</v>
      </c>
      <c r="C772" s="44" t="s">
        <v>1627</v>
      </c>
      <c r="D772" s="397" t="s">
        <v>58</v>
      </c>
      <c r="E772" s="365" t="s">
        <v>75</v>
      </c>
      <c r="F772" s="44" t="s">
        <v>885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1634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3" x14ac:dyDescent="0.25">
      <c r="A773" s="354">
        <v>767</v>
      </c>
      <c r="B773" s="362" t="s">
        <v>21</v>
      </c>
      <c r="C773" s="44" t="s">
        <v>1635</v>
      </c>
      <c r="D773" s="354"/>
      <c r="E773" s="365" t="s">
        <v>75</v>
      </c>
      <c r="F773" s="44" t="s">
        <v>1636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1637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3" x14ac:dyDescent="0.25">
      <c r="A774" s="354">
        <v>768</v>
      </c>
      <c r="B774" s="362" t="s">
        <v>21</v>
      </c>
      <c r="C774" s="44" t="s">
        <v>1387</v>
      </c>
      <c r="D774" s="354"/>
      <c r="E774" s="365" t="s">
        <v>75</v>
      </c>
      <c r="F774" s="44" t="s">
        <v>413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1638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7.5" x14ac:dyDescent="0.25">
      <c r="A775" s="354">
        <v>769</v>
      </c>
      <c r="B775" s="365" t="s">
        <v>21</v>
      </c>
      <c r="C775" s="44" t="s">
        <v>1639</v>
      </c>
      <c r="D775" s="397" t="s">
        <v>58</v>
      </c>
      <c r="E775" s="365" t="s">
        <v>75</v>
      </c>
      <c r="F775" s="44" t="s">
        <v>735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1645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6" x14ac:dyDescent="0.25">
      <c r="A776" s="354">
        <v>770</v>
      </c>
      <c r="B776" s="354" t="s">
        <v>1151</v>
      </c>
      <c r="C776" s="44" t="s">
        <v>1640</v>
      </c>
      <c r="D776" s="397" t="s">
        <v>58</v>
      </c>
      <c r="E776" s="365" t="s">
        <v>75</v>
      </c>
      <c r="F776" s="44" t="s">
        <v>1646</v>
      </c>
      <c r="G776" s="354" t="s">
        <v>1150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1647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6" x14ac:dyDescent="0.25">
      <c r="A777" s="354">
        <v>771</v>
      </c>
      <c r="B777" s="365" t="s">
        <v>1151</v>
      </c>
      <c r="C777" s="44" t="s">
        <v>1641</v>
      </c>
      <c r="D777" s="397" t="s">
        <v>58</v>
      </c>
      <c r="E777" s="365" t="s">
        <v>75</v>
      </c>
      <c r="F777" s="44" t="s">
        <v>1646</v>
      </c>
      <c r="G777" s="365" t="s">
        <v>1150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1648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6" x14ac:dyDescent="0.25">
      <c r="A778" s="354">
        <v>772</v>
      </c>
      <c r="B778" s="365" t="s">
        <v>1151</v>
      </c>
      <c r="C778" s="44" t="s">
        <v>1642</v>
      </c>
      <c r="D778" s="397" t="s">
        <v>58</v>
      </c>
      <c r="E778" s="365" t="s">
        <v>75</v>
      </c>
      <c r="F778" s="44" t="s">
        <v>1646</v>
      </c>
      <c r="G778" s="365" t="s">
        <v>1150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1649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6" x14ac:dyDescent="0.25">
      <c r="A779" s="354">
        <v>773</v>
      </c>
      <c r="B779" s="365" t="s">
        <v>1151</v>
      </c>
      <c r="C779" s="44" t="s">
        <v>1643</v>
      </c>
      <c r="D779" s="397" t="s">
        <v>58</v>
      </c>
      <c r="E779" s="365" t="s">
        <v>75</v>
      </c>
      <c r="F779" s="44" t="s">
        <v>1646</v>
      </c>
      <c r="G779" s="365" t="s">
        <v>1150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1650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6" x14ac:dyDescent="0.25">
      <c r="A780" s="354">
        <v>774</v>
      </c>
      <c r="B780" s="365" t="s">
        <v>1151</v>
      </c>
      <c r="C780" s="44" t="s">
        <v>1644</v>
      </c>
      <c r="D780" s="397" t="s">
        <v>58</v>
      </c>
      <c r="E780" s="365" t="s">
        <v>75</v>
      </c>
      <c r="F780" s="44" t="s">
        <v>1646</v>
      </c>
      <c r="G780" s="365" t="s">
        <v>1150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1651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7.25" x14ac:dyDescent="0.25">
      <c r="A781" s="354">
        <v>775</v>
      </c>
      <c r="B781" s="366" t="s">
        <v>21</v>
      </c>
      <c r="C781" s="44" t="s">
        <v>1652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1658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7.25" x14ac:dyDescent="0.25">
      <c r="A782" s="354">
        <v>776</v>
      </c>
      <c r="B782" s="366" t="s">
        <v>21</v>
      </c>
      <c r="C782" s="44" t="s">
        <v>1653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1659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.75" x14ac:dyDescent="0.25">
      <c r="A783" s="354">
        <v>777</v>
      </c>
      <c r="B783" s="366" t="s">
        <v>21</v>
      </c>
      <c r="C783" s="44" t="s">
        <v>1654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1660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4.5" x14ac:dyDescent="0.25">
      <c r="A784" s="354">
        <v>778</v>
      </c>
      <c r="B784" s="366" t="s">
        <v>21</v>
      </c>
      <c r="C784" s="44" t="s">
        <v>1655</v>
      </c>
      <c r="D784" s="397" t="s">
        <v>58</v>
      </c>
      <c r="E784" s="366" t="s">
        <v>75</v>
      </c>
      <c r="F784" s="225" t="s">
        <v>1657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1661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.75" x14ac:dyDescent="0.25">
      <c r="A785" s="354">
        <v>779</v>
      </c>
      <c r="B785" s="366" t="s">
        <v>21</v>
      </c>
      <c r="C785" s="44" t="s">
        <v>1656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1662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.75" x14ac:dyDescent="0.25">
      <c r="A786" s="354">
        <v>780</v>
      </c>
      <c r="B786" s="368" t="s">
        <v>21</v>
      </c>
      <c r="C786" s="44" t="s">
        <v>1663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1664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1721</v>
      </c>
      <c r="V786" s="354"/>
    </row>
    <row r="787" spans="1:22" ht="94.5" x14ac:dyDescent="0.25">
      <c r="A787" s="354">
        <v>781</v>
      </c>
      <c r="B787" s="370" t="s">
        <v>21</v>
      </c>
      <c r="C787" s="44" t="s">
        <v>1665</v>
      </c>
      <c r="D787" s="397" t="s">
        <v>58</v>
      </c>
      <c r="E787" s="370" t="s">
        <v>75</v>
      </c>
      <c r="F787" s="44" t="s">
        <v>1218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1667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1721</v>
      </c>
      <c r="V787" s="354"/>
    </row>
    <row r="788" spans="1:22" ht="78.75" x14ac:dyDescent="0.25">
      <c r="A788" s="354">
        <v>782</v>
      </c>
      <c r="B788" s="370" t="s">
        <v>21</v>
      </c>
      <c r="C788" s="44" t="s">
        <v>1663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1668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6" x14ac:dyDescent="0.25">
      <c r="A789" s="354">
        <v>783</v>
      </c>
      <c r="B789" s="370" t="s">
        <v>40</v>
      </c>
      <c r="C789" s="44" t="s">
        <v>1666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1669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110.25" x14ac:dyDescent="0.25">
      <c r="A790" s="354">
        <v>784</v>
      </c>
      <c r="B790" s="372" t="s">
        <v>21</v>
      </c>
      <c r="C790" s="44" t="s">
        <v>1670</v>
      </c>
      <c r="D790" s="397" t="s">
        <v>58</v>
      </c>
      <c r="E790" s="372" t="s">
        <v>75</v>
      </c>
      <c r="F790" s="225" t="s">
        <v>895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1671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6" x14ac:dyDescent="0.25">
      <c r="A791" s="354">
        <v>785</v>
      </c>
      <c r="B791" s="373" t="s">
        <v>21</v>
      </c>
      <c r="C791" s="44" t="s">
        <v>1672</v>
      </c>
      <c r="D791" s="397" t="s">
        <v>58</v>
      </c>
      <c r="E791" s="373" t="s">
        <v>75</v>
      </c>
      <c r="F791" s="44" t="s">
        <v>1677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1678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6" x14ac:dyDescent="0.25">
      <c r="A792" s="354">
        <v>786</v>
      </c>
      <c r="B792" s="373" t="s">
        <v>21</v>
      </c>
      <c r="C792" s="44" t="s">
        <v>1673</v>
      </c>
      <c r="D792" s="397" t="s">
        <v>58</v>
      </c>
      <c r="E792" s="373" t="s">
        <v>75</v>
      </c>
      <c r="F792" s="44" t="s">
        <v>1677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1678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73.25" x14ac:dyDescent="0.25">
      <c r="A793" s="354">
        <v>787</v>
      </c>
      <c r="B793" s="373" t="s">
        <v>40</v>
      </c>
      <c r="C793" s="44" t="s">
        <v>1674</v>
      </c>
      <c r="D793" s="397"/>
      <c r="E793" s="373" t="s">
        <v>373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1679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7.5" x14ac:dyDescent="0.25">
      <c r="A794" s="354">
        <v>788</v>
      </c>
      <c r="B794" s="373" t="s">
        <v>40</v>
      </c>
      <c r="C794" s="44" t="s">
        <v>1675</v>
      </c>
      <c r="D794" s="397"/>
      <c r="E794" s="373" t="s">
        <v>373</v>
      </c>
      <c r="F794" s="44" t="s">
        <v>885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1680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10.25" x14ac:dyDescent="0.25">
      <c r="A795" s="354">
        <v>789</v>
      </c>
      <c r="B795" s="373" t="s">
        <v>21</v>
      </c>
      <c r="C795" s="44" t="s">
        <v>1676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1681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3" x14ac:dyDescent="0.25">
      <c r="A796" s="354">
        <v>790</v>
      </c>
      <c r="B796" s="376" t="s">
        <v>21</v>
      </c>
      <c r="C796" s="44" t="s">
        <v>1682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1688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63" x14ac:dyDescent="0.25">
      <c r="A797" s="354">
        <v>791</v>
      </c>
      <c r="B797" s="376" t="s">
        <v>21</v>
      </c>
      <c r="C797" s="44" t="s">
        <v>1683</v>
      </c>
      <c r="D797" s="397" t="s">
        <v>58</v>
      </c>
      <c r="E797" s="376" t="s">
        <v>75</v>
      </c>
      <c r="F797" s="44" t="s">
        <v>30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1689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126" x14ac:dyDescent="0.25">
      <c r="A798" s="354">
        <v>792</v>
      </c>
      <c r="B798" s="354" t="s">
        <v>40</v>
      </c>
      <c r="C798" s="44" t="s">
        <v>1684</v>
      </c>
      <c r="D798" s="354"/>
      <c r="E798" s="376" t="s">
        <v>373</v>
      </c>
      <c r="F798" s="44" t="s">
        <v>885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1690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3" x14ac:dyDescent="0.25">
      <c r="A799" s="354">
        <v>793</v>
      </c>
      <c r="B799" s="376" t="s">
        <v>21</v>
      </c>
      <c r="C799" s="44" t="s">
        <v>1635</v>
      </c>
      <c r="D799" s="354"/>
      <c r="E799" s="376" t="s">
        <v>373</v>
      </c>
      <c r="F799" s="44" t="s">
        <v>1636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1691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3" x14ac:dyDescent="0.25">
      <c r="A800" s="354">
        <v>794</v>
      </c>
      <c r="B800" s="376" t="s">
        <v>21</v>
      </c>
      <c r="C800" s="44" t="s">
        <v>1685</v>
      </c>
      <c r="D800" s="354"/>
      <c r="E800" s="376" t="s">
        <v>373</v>
      </c>
      <c r="F800" s="44" t="s">
        <v>413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1692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78.75" x14ac:dyDescent="0.25">
      <c r="A801" s="354">
        <v>795</v>
      </c>
      <c r="B801" s="376" t="s">
        <v>21</v>
      </c>
      <c r="C801" s="44" t="s">
        <v>1686</v>
      </c>
      <c r="D801" s="397" t="s">
        <v>58</v>
      </c>
      <c r="E801" s="376" t="s">
        <v>75</v>
      </c>
      <c r="F801" s="44" t="s">
        <v>1687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1693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110.25" x14ac:dyDescent="0.25">
      <c r="A802" s="354">
        <v>796</v>
      </c>
      <c r="B802" s="377" t="s">
        <v>21</v>
      </c>
      <c r="C802" s="44" t="s">
        <v>1694</v>
      </c>
      <c r="D802" s="397" t="s">
        <v>58</v>
      </c>
      <c r="E802" s="377" t="s">
        <v>75</v>
      </c>
      <c r="F802" s="44" t="s">
        <v>1695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1696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141.75" x14ac:dyDescent="0.25">
      <c r="A803" s="354">
        <v>797</v>
      </c>
      <c r="B803" s="378" t="s">
        <v>40</v>
      </c>
      <c r="C803" s="44" t="s">
        <v>1697</v>
      </c>
      <c r="D803" s="354"/>
      <c r="E803" s="378" t="s">
        <v>373</v>
      </c>
      <c r="F803" s="44" t="s">
        <v>885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1703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141.75" x14ac:dyDescent="0.25">
      <c r="A804" s="354">
        <v>798</v>
      </c>
      <c r="B804" s="378" t="s">
        <v>40</v>
      </c>
      <c r="C804" s="44" t="s">
        <v>1698</v>
      </c>
      <c r="D804" s="354"/>
      <c r="E804" s="378" t="s">
        <v>373</v>
      </c>
      <c r="F804" s="44" t="s">
        <v>885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1704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78.75" x14ac:dyDescent="0.25">
      <c r="A805" s="354">
        <v>799</v>
      </c>
      <c r="B805" s="378" t="s">
        <v>40</v>
      </c>
      <c r="C805" s="44" t="s">
        <v>1699</v>
      </c>
      <c r="D805" s="354"/>
      <c r="E805" s="378" t="s">
        <v>373</v>
      </c>
      <c r="F805" s="44" t="s">
        <v>885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1705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141.75" x14ac:dyDescent="0.25">
      <c r="A806" s="354">
        <v>800</v>
      </c>
      <c r="B806" s="378" t="s">
        <v>40</v>
      </c>
      <c r="C806" s="44" t="s">
        <v>1700</v>
      </c>
      <c r="D806" s="354"/>
      <c r="E806" s="378" t="s">
        <v>373</v>
      </c>
      <c r="F806" s="44" t="s">
        <v>885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1706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173.25" x14ac:dyDescent="0.25">
      <c r="A807" s="354">
        <v>801</v>
      </c>
      <c r="B807" s="378" t="s">
        <v>40</v>
      </c>
      <c r="C807" s="44" t="s">
        <v>1701</v>
      </c>
      <c r="D807" s="354"/>
      <c r="E807" s="378" t="s">
        <v>373</v>
      </c>
      <c r="F807" s="44" t="s">
        <v>885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1707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89" x14ac:dyDescent="0.25">
      <c r="A808" s="354">
        <v>802</v>
      </c>
      <c r="B808" s="378" t="s">
        <v>40</v>
      </c>
      <c r="C808" s="44" t="s">
        <v>1702</v>
      </c>
      <c r="D808" s="354"/>
      <c r="E808" s="378" t="s">
        <v>373</v>
      </c>
      <c r="F808" s="44" t="s">
        <v>41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1708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7.25" x14ac:dyDescent="0.25">
      <c r="A809" s="354">
        <v>803</v>
      </c>
      <c r="B809" s="378" t="s">
        <v>21</v>
      </c>
      <c r="C809" s="44" t="s">
        <v>1709</v>
      </c>
      <c r="D809" s="397" t="s">
        <v>58</v>
      </c>
      <c r="E809" s="378" t="s">
        <v>75</v>
      </c>
      <c r="F809" s="225" t="s">
        <v>176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1714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1719</v>
      </c>
      <c r="V809" s="354"/>
    </row>
    <row r="810" spans="1:22" ht="63" x14ac:dyDescent="0.25">
      <c r="A810" s="354">
        <v>804</v>
      </c>
      <c r="B810" s="378" t="s">
        <v>21</v>
      </c>
      <c r="C810" s="44" t="s">
        <v>1710</v>
      </c>
      <c r="D810" s="397" t="s">
        <v>58</v>
      </c>
      <c r="E810" s="378" t="s">
        <v>75</v>
      </c>
      <c r="F810" s="225" t="s">
        <v>970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1715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1825</v>
      </c>
      <c r="V810" s="354"/>
    </row>
    <row r="811" spans="1:22" ht="63" x14ac:dyDescent="0.25">
      <c r="A811" s="354">
        <v>805</v>
      </c>
      <c r="B811" s="378" t="s">
        <v>21</v>
      </c>
      <c r="C811" s="44" t="s">
        <v>1711</v>
      </c>
      <c r="D811" s="397" t="s">
        <v>58</v>
      </c>
      <c r="E811" s="378" t="s">
        <v>75</v>
      </c>
      <c r="F811" s="225" t="s">
        <v>970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1716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63" x14ac:dyDescent="0.25">
      <c r="A812" s="354">
        <v>806</v>
      </c>
      <c r="B812" s="378" t="s">
        <v>21</v>
      </c>
      <c r="C812" s="44" t="s">
        <v>1712</v>
      </c>
      <c r="D812" s="397" t="s">
        <v>58</v>
      </c>
      <c r="E812" s="378" t="s">
        <v>75</v>
      </c>
      <c r="F812" s="225" t="s">
        <v>970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1717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63" x14ac:dyDescent="0.25">
      <c r="A813" s="354">
        <v>807</v>
      </c>
      <c r="B813" s="378" t="s">
        <v>21</v>
      </c>
      <c r="C813" s="44" t="s">
        <v>1713</v>
      </c>
      <c r="D813" s="397" t="s">
        <v>58</v>
      </c>
      <c r="E813" s="378" t="s">
        <v>75</v>
      </c>
      <c r="F813" s="225" t="s">
        <v>970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1718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1825</v>
      </c>
      <c r="V813" s="354"/>
    </row>
    <row r="814" spans="1:22" ht="47.25" x14ac:dyDescent="0.25">
      <c r="A814" s="354">
        <v>808</v>
      </c>
      <c r="B814" s="380" t="s">
        <v>21</v>
      </c>
      <c r="C814" s="44" t="s">
        <v>1709</v>
      </c>
      <c r="D814" s="397" t="s">
        <v>58</v>
      </c>
      <c r="E814" s="380" t="s">
        <v>75</v>
      </c>
      <c r="F814" s="225" t="s">
        <v>176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1720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157.5" x14ac:dyDescent="0.25">
      <c r="A815" s="354">
        <v>809</v>
      </c>
      <c r="B815" s="382" t="s">
        <v>40</v>
      </c>
      <c r="C815" s="44" t="s">
        <v>1722</v>
      </c>
      <c r="D815" s="354"/>
      <c r="E815" s="382" t="s">
        <v>373</v>
      </c>
      <c r="F815" s="44" t="s">
        <v>41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1725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7.25" x14ac:dyDescent="0.25">
      <c r="A816" s="354">
        <v>810</v>
      </c>
      <c r="B816" s="382" t="s">
        <v>21</v>
      </c>
      <c r="C816" s="44" t="s">
        <v>1723</v>
      </c>
      <c r="D816" s="397" t="s">
        <v>58</v>
      </c>
      <c r="E816" s="382" t="s">
        <v>75</v>
      </c>
      <c r="F816" s="44" t="s">
        <v>1220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1726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7.25" x14ac:dyDescent="0.25">
      <c r="A817" s="354">
        <v>811</v>
      </c>
      <c r="B817" s="382" t="s">
        <v>21</v>
      </c>
      <c r="C817" s="44" t="s">
        <v>1724</v>
      </c>
      <c r="D817" s="397" t="s">
        <v>58</v>
      </c>
      <c r="E817" s="382" t="s">
        <v>75</v>
      </c>
      <c r="F817" s="44" t="s">
        <v>1220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1727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94.5" x14ac:dyDescent="0.25">
      <c r="A818" s="354">
        <v>812</v>
      </c>
      <c r="B818" s="385" t="s">
        <v>21</v>
      </c>
      <c r="C818" s="44" t="s">
        <v>1728</v>
      </c>
      <c r="D818" s="397" t="s">
        <v>58</v>
      </c>
      <c r="E818" s="385" t="s">
        <v>373</v>
      </c>
      <c r="F818" s="44" t="s">
        <v>413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1734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141.75" x14ac:dyDescent="0.25">
      <c r="A819" s="354">
        <v>813</v>
      </c>
      <c r="B819" s="385" t="s">
        <v>21</v>
      </c>
      <c r="C819" s="44" t="s">
        <v>1729</v>
      </c>
      <c r="D819" s="397" t="s">
        <v>58</v>
      </c>
      <c r="E819" s="385" t="s">
        <v>75</v>
      </c>
      <c r="F819" s="44" t="s">
        <v>413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1735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1934</v>
      </c>
      <c r="V819" s="354"/>
    </row>
    <row r="820" spans="1:22" ht="63" x14ac:dyDescent="0.25">
      <c r="A820" s="354">
        <v>814</v>
      </c>
      <c r="B820" s="385" t="s">
        <v>21</v>
      </c>
      <c r="C820" s="44" t="s">
        <v>1730</v>
      </c>
      <c r="D820" s="397" t="s">
        <v>58</v>
      </c>
      <c r="E820" s="385" t="s">
        <v>75</v>
      </c>
      <c r="F820" s="44" t="s">
        <v>1733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1736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63" x14ac:dyDescent="0.25">
      <c r="A821" s="354">
        <v>815</v>
      </c>
      <c r="B821" s="385" t="s">
        <v>21</v>
      </c>
      <c r="C821" s="44" t="s">
        <v>1731</v>
      </c>
      <c r="D821" s="397" t="s">
        <v>58</v>
      </c>
      <c r="E821" s="385" t="s">
        <v>75</v>
      </c>
      <c r="F821" s="44" t="s">
        <v>171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1737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63" x14ac:dyDescent="0.25">
      <c r="A822" s="354">
        <v>816</v>
      </c>
      <c r="B822" s="385" t="s">
        <v>21</v>
      </c>
      <c r="C822" s="44" t="s">
        <v>1732</v>
      </c>
      <c r="D822" s="397" t="s">
        <v>58</v>
      </c>
      <c r="E822" s="385" t="s">
        <v>75</v>
      </c>
      <c r="F822" s="44" t="s">
        <v>171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1738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141.75" x14ac:dyDescent="0.25">
      <c r="A823" s="354">
        <v>817</v>
      </c>
      <c r="B823" s="386" t="s">
        <v>21</v>
      </c>
      <c r="C823" s="44" t="s">
        <v>1739</v>
      </c>
      <c r="D823" s="397" t="s">
        <v>58</v>
      </c>
      <c r="E823" s="386" t="s">
        <v>75</v>
      </c>
      <c r="F823" s="44" t="s">
        <v>406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1744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204.75" x14ac:dyDescent="0.25">
      <c r="A824" s="354">
        <v>818</v>
      </c>
      <c r="B824" s="386" t="s">
        <v>21</v>
      </c>
      <c r="C824" s="44" t="s">
        <v>1740</v>
      </c>
      <c r="D824" s="397" t="s">
        <v>58</v>
      </c>
      <c r="E824" s="386" t="s">
        <v>75</v>
      </c>
      <c r="F824" s="44" t="s">
        <v>1743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1745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1825</v>
      </c>
      <c r="V824" s="354"/>
    </row>
    <row r="825" spans="1:22" ht="110.25" x14ac:dyDescent="0.25">
      <c r="A825" s="354">
        <v>819</v>
      </c>
      <c r="B825" s="386" t="s">
        <v>21</v>
      </c>
      <c r="C825" s="44" t="s">
        <v>1741</v>
      </c>
      <c r="D825" s="354"/>
      <c r="E825" s="386" t="s">
        <v>373</v>
      </c>
      <c r="F825" s="44" t="s">
        <v>413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1746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110.25" x14ac:dyDescent="0.25">
      <c r="A826" s="354">
        <v>820</v>
      </c>
      <c r="B826" s="386" t="s">
        <v>21</v>
      </c>
      <c r="C826" s="44" t="s">
        <v>1742</v>
      </c>
      <c r="D826" s="354"/>
      <c r="E826" s="386" t="s">
        <v>373</v>
      </c>
      <c r="F826" s="44" t="s">
        <v>413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1747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157.5" x14ac:dyDescent="0.25">
      <c r="A827" s="354">
        <v>821</v>
      </c>
      <c r="B827" s="354" t="s">
        <v>40</v>
      </c>
      <c r="C827" s="44" t="s">
        <v>1748</v>
      </c>
      <c r="D827" s="354"/>
      <c r="E827" s="388" t="s">
        <v>373</v>
      </c>
      <c r="F827" s="44" t="s">
        <v>885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1750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157.5" x14ac:dyDescent="0.25">
      <c r="A828" s="354">
        <v>822</v>
      </c>
      <c r="B828" s="354" t="s">
        <v>40</v>
      </c>
      <c r="C828" s="44" t="s">
        <v>1749</v>
      </c>
      <c r="D828" s="354"/>
      <c r="E828" s="388" t="s">
        <v>373</v>
      </c>
      <c r="F828" s="44" t="s">
        <v>885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1751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110.25" x14ac:dyDescent="0.25">
      <c r="A829" s="354">
        <v>823</v>
      </c>
      <c r="B829" s="354" t="s">
        <v>21</v>
      </c>
      <c r="C829" s="41" t="s">
        <v>1752</v>
      </c>
      <c r="D829" s="397" t="s">
        <v>58</v>
      </c>
      <c r="E829" s="354" t="s">
        <v>75</v>
      </c>
      <c r="F829" s="44" t="s">
        <v>1220</v>
      </c>
      <c r="G829" s="354" t="s">
        <v>1159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1753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110.25" x14ac:dyDescent="0.25">
      <c r="A830" s="354">
        <v>824</v>
      </c>
      <c r="B830" s="354" t="s">
        <v>1151</v>
      </c>
      <c r="C830" s="44" t="s">
        <v>1754</v>
      </c>
      <c r="D830" s="354"/>
      <c r="E830" s="391" t="s">
        <v>75</v>
      </c>
      <c r="F830" s="44" t="s">
        <v>1760</v>
      </c>
      <c r="G830" s="354" t="s">
        <v>1150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1761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110.25" x14ac:dyDescent="0.25">
      <c r="A831" s="354">
        <v>825</v>
      </c>
      <c r="B831" s="391" t="s">
        <v>21</v>
      </c>
      <c r="C831" s="44" t="s">
        <v>1755</v>
      </c>
      <c r="D831" s="397" t="s">
        <v>58</v>
      </c>
      <c r="E831" s="391" t="s">
        <v>75</v>
      </c>
      <c r="F831" s="44" t="s">
        <v>1156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1762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141.75" x14ac:dyDescent="0.25">
      <c r="A832" s="354">
        <v>826</v>
      </c>
      <c r="B832" s="391" t="s">
        <v>21</v>
      </c>
      <c r="C832" s="44" t="s">
        <v>1729</v>
      </c>
      <c r="D832" s="397" t="s">
        <v>58</v>
      </c>
      <c r="E832" s="391" t="s">
        <v>75</v>
      </c>
      <c r="F832" s="44" t="s">
        <v>413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1763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/>
      <c r="S832" s="354"/>
      <c r="T832" s="428"/>
      <c r="U832" s="354"/>
      <c r="V832" s="354"/>
    </row>
    <row r="833" spans="1:22" ht="78.75" x14ac:dyDescent="0.25">
      <c r="A833" s="354">
        <v>827</v>
      </c>
      <c r="B833" s="354" t="s">
        <v>40</v>
      </c>
      <c r="C833" s="44" t="s">
        <v>1756</v>
      </c>
      <c r="D833" s="354"/>
      <c r="E833" s="354" t="s">
        <v>373</v>
      </c>
      <c r="F833" s="44" t="s">
        <v>885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1764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78.75" x14ac:dyDescent="0.25">
      <c r="A834" s="354">
        <v>828</v>
      </c>
      <c r="B834" s="354" t="s">
        <v>1151</v>
      </c>
      <c r="C834" s="44" t="s">
        <v>1757</v>
      </c>
      <c r="D834" s="354"/>
      <c r="E834" s="391" t="s">
        <v>75</v>
      </c>
      <c r="F834" s="44" t="s">
        <v>1760</v>
      </c>
      <c r="G834" s="354" t="s">
        <v>1150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1765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63" x14ac:dyDescent="0.25">
      <c r="A835" s="354">
        <v>829</v>
      </c>
      <c r="B835" s="391" t="s">
        <v>21</v>
      </c>
      <c r="C835" s="44" t="s">
        <v>1758</v>
      </c>
      <c r="D835" s="397" t="s">
        <v>58</v>
      </c>
      <c r="E835" s="391" t="s">
        <v>75</v>
      </c>
      <c r="F835" s="44" t="s">
        <v>30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1766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63" x14ac:dyDescent="0.25">
      <c r="A836" s="354">
        <v>830</v>
      </c>
      <c r="B836" s="391" t="s">
        <v>21</v>
      </c>
      <c r="C836" s="44" t="s">
        <v>1759</v>
      </c>
      <c r="D836" s="397" t="s">
        <v>58</v>
      </c>
      <c r="E836" s="391" t="s">
        <v>75</v>
      </c>
      <c r="F836" s="44" t="s">
        <v>30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1767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26" x14ac:dyDescent="0.25">
      <c r="A837" s="354">
        <v>831</v>
      </c>
      <c r="B837" s="354" t="s">
        <v>40</v>
      </c>
      <c r="C837" s="44" t="s">
        <v>1768</v>
      </c>
      <c r="D837" s="354"/>
      <c r="E837" s="393" t="s">
        <v>75</v>
      </c>
      <c r="F837" s="44" t="s">
        <v>73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1770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78.75" x14ac:dyDescent="0.25">
      <c r="A838" s="354">
        <v>832</v>
      </c>
      <c r="B838" s="354" t="s">
        <v>21</v>
      </c>
      <c r="C838" s="44" t="s">
        <v>1626</v>
      </c>
      <c r="D838" s="397" t="s">
        <v>58</v>
      </c>
      <c r="E838" s="393" t="s">
        <v>75</v>
      </c>
      <c r="F838" s="44" t="s">
        <v>1628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1771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157.5" x14ac:dyDescent="0.25">
      <c r="A839" s="354">
        <v>833</v>
      </c>
      <c r="B839" s="354" t="s">
        <v>40</v>
      </c>
      <c r="C839" s="239" t="s">
        <v>1769</v>
      </c>
      <c r="D839" s="354"/>
      <c r="E839" s="393" t="s">
        <v>373</v>
      </c>
      <c r="F839" s="44" t="s">
        <v>885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1772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126" x14ac:dyDescent="0.25">
      <c r="A840" s="354">
        <v>834</v>
      </c>
      <c r="B840" s="43" t="s">
        <v>40</v>
      </c>
      <c r="C840" s="44" t="s">
        <v>1773</v>
      </c>
      <c r="D840" s="107"/>
      <c r="E840" s="396" t="s">
        <v>373</v>
      </c>
      <c r="F840" s="225" t="s">
        <v>41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1774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78.75" x14ac:dyDescent="0.25">
      <c r="A841" s="354">
        <v>835</v>
      </c>
      <c r="B841" s="397" t="s">
        <v>21</v>
      </c>
      <c r="C841" s="44" t="s">
        <v>1775</v>
      </c>
      <c r="D841" s="397" t="s">
        <v>58</v>
      </c>
      <c r="E841" s="397" t="s">
        <v>75</v>
      </c>
      <c r="F841" s="44" t="s">
        <v>874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1777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/>
      <c r="S841" s="354"/>
      <c r="T841" s="428"/>
      <c r="U841" s="354"/>
      <c r="V841" s="354"/>
    </row>
    <row r="842" spans="1:22" ht="63" x14ac:dyDescent="0.25">
      <c r="A842" s="354">
        <v>836</v>
      </c>
      <c r="B842" s="397" t="s">
        <v>21</v>
      </c>
      <c r="C842" s="44" t="s">
        <v>1002</v>
      </c>
      <c r="D842" s="354"/>
      <c r="E842" s="397" t="s">
        <v>75</v>
      </c>
      <c r="F842" s="44" t="s">
        <v>895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1778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3" x14ac:dyDescent="0.25">
      <c r="A843" s="354">
        <v>837</v>
      </c>
      <c r="B843" s="397" t="s">
        <v>21</v>
      </c>
      <c r="C843" s="44" t="s">
        <v>1776</v>
      </c>
      <c r="D843" s="354"/>
      <c r="E843" s="397" t="s">
        <v>75</v>
      </c>
      <c r="F843" s="44" t="s">
        <v>805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1779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236.25" x14ac:dyDescent="0.25">
      <c r="A844" s="354">
        <v>838</v>
      </c>
      <c r="B844" s="43" t="s">
        <v>40</v>
      </c>
      <c r="C844" s="44" t="s">
        <v>1780</v>
      </c>
      <c r="D844" s="397" t="s">
        <v>58</v>
      </c>
      <c r="E844" s="397" t="s">
        <v>88</v>
      </c>
      <c r="F844" s="44" t="s">
        <v>41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1783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/>
    </row>
    <row r="845" spans="1:22" ht="267.75" x14ac:dyDescent="0.25">
      <c r="A845" s="354">
        <v>839</v>
      </c>
      <c r="B845" s="43" t="s">
        <v>40</v>
      </c>
      <c r="C845" s="44" t="s">
        <v>1781</v>
      </c>
      <c r="D845" s="397" t="s">
        <v>58</v>
      </c>
      <c r="E845" s="397" t="s">
        <v>88</v>
      </c>
      <c r="F845" s="44" t="s">
        <v>41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1784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354"/>
      <c r="R845" s="354"/>
      <c r="S845" s="354"/>
      <c r="T845" s="355"/>
      <c r="U845" s="354"/>
      <c r="V845" s="354"/>
    </row>
    <row r="846" spans="1:22" ht="236.25" x14ac:dyDescent="0.25">
      <c r="A846" s="354">
        <v>840</v>
      </c>
      <c r="B846" s="43" t="s">
        <v>40</v>
      </c>
      <c r="C846" s="44" t="s">
        <v>1782</v>
      </c>
      <c r="D846" s="397" t="s">
        <v>58</v>
      </c>
      <c r="E846" s="397" t="s">
        <v>88</v>
      </c>
      <c r="F846" s="44" t="s">
        <v>41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1785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354"/>
      <c r="R846" s="354"/>
      <c r="S846" s="354"/>
      <c r="T846" s="355"/>
      <c r="U846" s="354"/>
      <c r="V846" s="354"/>
    </row>
    <row r="847" spans="1:22" ht="346.5" x14ac:dyDescent="0.25">
      <c r="A847" s="354">
        <v>841</v>
      </c>
      <c r="B847" s="43" t="s">
        <v>40</v>
      </c>
      <c r="C847" s="44" t="s">
        <v>1786</v>
      </c>
      <c r="D847" s="397" t="s">
        <v>58</v>
      </c>
      <c r="E847" s="397" t="s">
        <v>88</v>
      </c>
      <c r="F847" s="44" t="s">
        <v>41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1788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354"/>
      <c r="R847" s="354"/>
      <c r="S847" s="354"/>
      <c r="T847" s="355"/>
      <c r="U847" s="354"/>
      <c r="V847" s="354"/>
    </row>
    <row r="848" spans="1:22" ht="236.25" x14ac:dyDescent="0.25">
      <c r="A848" s="354">
        <v>842</v>
      </c>
      <c r="B848" s="43" t="s">
        <v>40</v>
      </c>
      <c r="C848" s="44" t="s">
        <v>1787</v>
      </c>
      <c r="D848" s="397" t="s">
        <v>58</v>
      </c>
      <c r="E848" s="397" t="s">
        <v>88</v>
      </c>
      <c r="F848" s="44" t="s">
        <v>41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1789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354"/>
      <c r="R848" s="354"/>
      <c r="S848" s="354"/>
      <c r="T848" s="355"/>
      <c r="U848" s="354"/>
      <c r="V848" s="354"/>
    </row>
    <row r="849" spans="1:22" ht="299.25" x14ac:dyDescent="0.25">
      <c r="A849" s="354">
        <v>843</v>
      </c>
      <c r="B849" s="43" t="s">
        <v>40</v>
      </c>
      <c r="C849" s="44" t="s">
        <v>1790</v>
      </c>
      <c r="D849" s="397" t="s">
        <v>58</v>
      </c>
      <c r="E849" s="397" t="s">
        <v>88</v>
      </c>
      <c r="F849" s="44" t="s">
        <v>885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1792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354"/>
      <c r="R849" s="354"/>
      <c r="S849" s="354"/>
      <c r="T849" s="355"/>
      <c r="U849" s="354"/>
      <c r="V849" s="354"/>
    </row>
    <row r="850" spans="1:22" ht="236.25" x14ac:dyDescent="0.25">
      <c r="A850" s="354">
        <v>844</v>
      </c>
      <c r="B850" s="43" t="s">
        <v>40</v>
      </c>
      <c r="C850" s="44" t="s">
        <v>1791</v>
      </c>
      <c r="D850" s="397" t="s">
        <v>58</v>
      </c>
      <c r="E850" s="397" t="s">
        <v>88</v>
      </c>
      <c r="F850" s="44" t="s">
        <v>41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1793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354"/>
      <c r="R850" s="354"/>
      <c r="S850" s="354"/>
      <c r="T850" s="355"/>
      <c r="U850" s="354"/>
      <c r="V850" s="354"/>
    </row>
    <row r="851" spans="1:22" ht="362.25" x14ac:dyDescent="0.25">
      <c r="A851" s="354">
        <v>845</v>
      </c>
      <c r="B851" s="43" t="s">
        <v>40</v>
      </c>
      <c r="C851" s="44" t="s">
        <v>1794</v>
      </c>
      <c r="D851" s="397" t="s">
        <v>58</v>
      </c>
      <c r="E851" s="397" t="s">
        <v>88</v>
      </c>
      <c r="F851" s="44" t="s">
        <v>41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1796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/>
      <c r="R851" s="354"/>
      <c r="S851" s="354"/>
      <c r="T851" s="355"/>
      <c r="U851" s="354"/>
      <c r="V851" s="354"/>
    </row>
    <row r="852" spans="1:22" ht="236.25" x14ac:dyDescent="0.25">
      <c r="A852" s="354">
        <v>846</v>
      </c>
      <c r="B852" s="43" t="s">
        <v>40</v>
      </c>
      <c r="C852" s="44" t="s">
        <v>1795</v>
      </c>
      <c r="D852" s="397" t="s">
        <v>58</v>
      </c>
      <c r="E852" s="397" t="s">
        <v>88</v>
      </c>
      <c r="F852" s="44" t="s">
        <v>41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1797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/>
      <c r="R852" s="354"/>
      <c r="S852" s="354"/>
      <c r="T852" s="355"/>
      <c r="U852" s="354"/>
      <c r="V852" s="354"/>
    </row>
    <row r="853" spans="1:22" ht="267.75" x14ac:dyDescent="0.25">
      <c r="A853" s="397">
        <v>847</v>
      </c>
      <c r="B853" s="397" t="s">
        <v>40</v>
      </c>
      <c r="C853" s="44" t="s">
        <v>1798</v>
      </c>
      <c r="D853" s="397" t="s">
        <v>58</v>
      </c>
      <c r="E853" s="397" t="s">
        <v>88</v>
      </c>
      <c r="F853" s="44" t="s">
        <v>885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1800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/>
      <c r="R853" s="397"/>
      <c r="S853" s="397"/>
      <c r="T853" s="398"/>
      <c r="U853" s="397"/>
      <c r="V853" s="397"/>
    </row>
    <row r="854" spans="1:22" ht="236.25" x14ac:dyDescent="0.25">
      <c r="A854" s="397">
        <v>848</v>
      </c>
      <c r="B854" s="397" t="s">
        <v>40</v>
      </c>
      <c r="C854" s="44" t="s">
        <v>1799</v>
      </c>
      <c r="D854" s="397" t="s">
        <v>58</v>
      </c>
      <c r="E854" s="397" t="s">
        <v>88</v>
      </c>
      <c r="F854" s="44" t="s">
        <v>41</v>
      </c>
      <c r="G854" s="397" t="s">
        <v>184</v>
      </c>
      <c r="H854" s="397" t="s">
        <v>1802</v>
      </c>
      <c r="I854" s="397">
        <v>1</v>
      </c>
      <c r="J854" s="397" t="s">
        <v>1802</v>
      </c>
      <c r="K854" s="397" t="s">
        <v>1802</v>
      </c>
      <c r="L854" s="397">
        <v>1</v>
      </c>
      <c r="M854" s="397" t="s">
        <v>1802</v>
      </c>
      <c r="N854" s="6" t="s">
        <v>1801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/>
      <c r="R854" s="397"/>
      <c r="S854" s="397"/>
      <c r="T854" s="398"/>
      <c r="U854" s="397"/>
      <c r="V854" s="397"/>
    </row>
    <row r="855" spans="1:22" ht="126" x14ac:dyDescent="0.25">
      <c r="A855" s="397">
        <v>849</v>
      </c>
      <c r="B855" s="397" t="s">
        <v>40</v>
      </c>
      <c r="C855" s="44" t="s">
        <v>1803</v>
      </c>
      <c r="D855" s="397"/>
      <c r="E855" s="397" t="s">
        <v>373</v>
      </c>
      <c r="F855" s="44" t="s">
        <v>885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1805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346.5" x14ac:dyDescent="0.25">
      <c r="A856" s="397">
        <v>850</v>
      </c>
      <c r="B856" s="397" t="s">
        <v>40</v>
      </c>
      <c r="C856" s="44" t="s">
        <v>1804</v>
      </c>
      <c r="D856" s="397" t="s">
        <v>58</v>
      </c>
      <c r="E856" s="397" t="s">
        <v>88</v>
      </c>
      <c r="F856" s="44" t="s">
        <v>41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1806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/>
      <c r="R856" s="397"/>
      <c r="S856" s="397"/>
      <c r="T856" s="398"/>
      <c r="U856" s="397"/>
      <c r="V856" s="397"/>
    </row>
    <row r="857" spans="1:22" ht="283.5" x14ac:dyDescent="0.25">
      <c r="A857" s="397">
        <v>851</v>
      </c>
      <c r="B857" s="397" t="s">
        <v>40</v>
      </c>
      <c r="C857" s="44" t="s">
        <v>1807</v>
      </c>
      <c r="D857" s="397" t="s">
        <v>58</v>
      </c>
      <c r="E857" s="397" t="s">
        <v>88</v>
      </c>
      <c r="F857" s="44" t="s">
        <v>41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1809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/>
      <c r="R857" s="397"/>
      <c r="S857" s="397"/>
      <c r="T857" s="398"/>
      <c r="U857" s="397"/>
      <c r="V857" s="397"/>
    </row>
    <row r="858" spans="1:22" ht="267.75" x14ac:dyDescent="0.25">
      <c r="A858" s="397">
        <v>852</v>
      </c>
      <c r="B858" s="397" t="s">
        <v>40</v>
      </c>
      <c r="C858" s="44" t="s">
        <v>1808</v>
      </c>
      <c r="D858" s="397" t="s">
        <v>58</v>
      </c>
      <c r="E858" s="397" t="s">
        <v>88</v>
      </c>
      <c r="F858" s="44" t="s">
        <v>885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1810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/>
      <c r="R858" s="397"/>
      <c r="S858" s="397"/>
      <c r="T858" s="398"/>
      <c r="U858" s="397"/>
      <c r="V858" s="397"/>
    </row>
    <row r="859" spans="1:22" ht="362.25" x14ac:dyDescent="0.25">
      <c r="A859" s="397">
        <v>853</v>
      </c>
      <c r="B859" s="397" t="s">
        <v>40</v>
      </c>
      <c r="C859" s="44" t="s">
        <v>1811</v>
      </c>
      <c r="D859" s="397" t="s">
        <v>58</v>
      </c>
      <c r="E859" s="397" t="s">
        <v>88</v>
      </c>
      <c r="F859" s="44" t="s">
        <v>41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1813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/>
      <c r="R859" s="397"/>
      <c r="S859" s="397"/>
      <c r="T859" s="398"/>
      <c r="U859" s="397"/>
      <c r="V859" s="397"/>
    </row>
    <row r="860" spans="1:22" ht="252" x14ac:dyDescent="0.25">
      <c r="A860" s="397">
        <v>854</v>
      </c>
      <c r="B860" s="397" t="s">
        <v>40</v>
      </c>
      <c r="C860" s="44" t="s">
        <v>1812</v>
      </c>
      <c r="D860" s="397" t="s">
        <v>58</v>
      </c>
      <c r="E860" s="397" t="s">
        <v>88</v>
      </c>
      <c r="F860" s="44" t="s">
        <v>41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1814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/>
      <c r="R860" s="397"/>
      <c r="S860" s="397"/>
      <c r="T860" s="398"/>
      <c r="U860" s="397"/>
      <c r="V860" s="397"/>
    </row>
    <row r="861" spans="1:22" ht="236.25" x14ac:dyDescent="0.25">
      <c r="A861" s="397">
        <v>855</v>
      </c>
      <c r="B861" s="397" t="s">
        <v>40</v>
      </c>
      <c r="C861" s="44" t="s">
        <v>1815</v>
      </c>
      <c r="D861" s="397" t="s">
        <v>58</v>
      </c>
      <c r="E861" s="397" t="s">
        <v>88</v>
      </c>
      <c r="F861" s="44" t="s">
        <v>41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1817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/>
      <c r="R861" s="397"/>
      <c r="S861" s="397"/>
      <c r="T861" s="398"/>
      <c r="U861" s="397"/>
      <c r="V861" s="397"/>
    </row>
    <row r="862" spans="1:22" ht="220.5" x14ac:dyDescent="0.25">
      <c r="A862" s="397">
        <v>856</v>
      </c>
      <c r="B862" s="397" t="s">
        <v>40</v>
      </c>
      <c r="C862" s="44" t="s">
        <v>1816</v>
      </c>
      <c r="D862" s="397" t="s">
        <v>58</v>
      </c>
      <c r="E862" s="397" t="s">
        <v>88</v>
      </c>
      <c r="F862" s="44" t="s">
        <v>41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1818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/>
      <c r="R862" s="397"/>
      <c r="S862" s="397"/>
      <c r="T862" s="398"/>
      <c r="U862" s="397"/>
      <c r="V862" s="397"/>
    </row>
    <row r="863" spans="1:22" ht="47.25" x14ac:dyDescent="0.25">
      <c r="A863" s="397">
        <v>857</v>
      </c>
      <c r="B863" s="397"/>
      <c r="C863" s="44" t="s">
        <v>1819</v>
      </c>
      <c r="D863" s="399" t="s">
        <v>58</v>
      </c>
      <c r="E863" s="397" t="s">
        <v>75</v>
      </c>
      <c r="F863" s="44" t="s">
        <v>1821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1822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/>
      <c r="S863" s="397"/>
      <c r="T863" s="400"/>
      <c r="U863" s="397"/>
      <c r="V863" s="397"/>
    </row>
    <row r="864" spans="1:22" ht="236.25" x14ac:dyDescent="0.25">
      <c r="A864" s="397">
        <v>858</v>
      </c>
      <c r="B864" s="397" t="s">
        <v>21</v>
      </c>
      <c r="C864" s="44" t="s">
        <v>1820</v>
      </c>
      <c r="D864" s="399" t="s">
        <v>58</v>
      </c>
      <c r="E864" s="401" t="s">
        <v>75</v>
      </c>
      <c r="F864" s="44" t="s">
        <v>1743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1823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/>
      <c r="S864" s="397"/>
      <c r="T864" s="400"/>
      <c r="U864" s="397"/>
      <c r="V864" s="397"/>
    </row>
    <row r="865" spans="1:22" ht="63" x14ac:dyDescent="0.25">
      <c r="A865" s="397">
        <v>859</v>
      </c>
      <c r="B865" s="397" t="s">
        <v>21</v>
      </c>
      <c r="C865" s="44" t="s">
        <v>1776</v>
      </c>
      <c r="D865" s="397"/>
      <c r="E865" s="401" t="s">
        <v>75</v>
      </c>
      <c r="F865" s="44" t="s">
        <v>805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1824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63" x14ac:dyDescent="0.25">
      <c r="A866" s="401">
        <v>860</v>
      </c>
      <c r="B866" s="401" t="s">
        <v>21</v>
      </c>
      <c r="C866" s="44" t="s">
        <v>802</v>
      </c>
      <c r="D866" s="401" t="s">
        <v>58</v>
      </c>
      <c r="E866" s="401" t="s">
        <v>75</v>
      </c>
      <c r="F866" s="44" t="s">
        <v>805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1827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/>
      <c r="S866" s="401"/>
      <c r="T866" s="402"/>
      <c r="U866" s="401"/>
      <c r="V866" s="401"/>
    </row>
    <row r="867" spans="1:22" ht="63" x14ac:dyDescent="0.25">
      <c r="A867" s="401">
        <v>861</v>
      </c>
      <c r="B867" s="401" t="s">
        <v>21</v>
      </c>
      <c r="C867" s="44" t="s">
        <v>803</v>
      </c>
      <c r="D867" s="401" t="s">
        <v>58</v>
      </c>
      <c r="E867" s="401" t="s">
        <v>75</v>
      </c>
      <c r="F867" s="44" t="s">
        <v>805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1828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/>
      <c r="S867" s="401"/>
      <c r="T867" s="402"/>
      <c r="U867" s="401"/>
      <c r="V867" s="401"/>
    </row>
    <row r="868" spans="1:22" ht="126" x14ac:dyDescent="0.25">
      <c r="A868" s="397">
        <v>862</v>
      </c>
      <c r="B868" s="397" t="s">
        <v>1151</v>
      </c>
      <c r="C868" s="44" t="s">
        <v>1826</v>
      </c>
      <c r="D868" s="401" t="s">
        <v>58</v>
      </c>
      <c r="E868" s="401" t="s">
        <v>75</v>
      </c>
      <c r="F868" s="44" t="s">
        <v>1646</v>
      </c>
      <c r="G868" s="397" t="s">
        <v>1150</v>
      </c>
      <c r="H868" s="397"/>
      <c r="I868" s="397">
        <v>1</v>
      </c>
      <c r="J868" s="119">
        <v>7000</v>
      </c>
      <c r="K868" s="397"/>
      <c r="L868" s="401">
        <v>1</v>
      </c>
      <c r="M868" s="119">
        <v>7000</v>
      </c>
      <c r="N868" s="6" t="s">
        <v>1829</v>
      </c>
      <c r="O868" s="398">
        <v>45687</v>
      </c>
      <c r="P868" s="33" t="str">
        <f>HYPERLINK("https://my.zakupivli.pro/remote/dispatcher/state_purchase_view/57077647", "UA-2025-01-30-014787-a")</f>
        <v>UA-2025-01-30-014787-a</v>
      </c>
      <c r="Q868" s="397"/>
      <c r="R868" s="397"/>
      <c r="S868" s="397"/>
      <c r="T868" s="398"/>
      <c r="U868" s="397"/>
      <c r="V868" s="397"/>
    </row>
    <row r="869" spans="1:22" ht="47.25" x14ac:dyDescent="0.25">
      <c r="A869" s="401">
        <v>863</v>
      </c>
      <c r="B869" s="401" t="s">
        <v>21</v>
      </c>
      <c r="C869" s="44" t="s">
        <v>982</v>
      </c>
      <c r="D869" s="401" t="s">
        <v>58</v>
      </c>
      <c r="E869" s="401" t="s">
        <v>75</v>
      </c>
      <c r="F869" s="44" t="s">
        <v>32</v>
      </c>
      <c r="G869" s="401" t="s">
        <v>186</v>
      </c>
      <c r="H869" s="401"/>
      <c r="I869" s="401">
        <v>8</v>
      </c>
      <c r="J869" s="119">
        <v>575</v>
      </c>
      <c r="K869" s="401"/>
      <c r="L869" s="401">
        <v>8</v>
      </c>
      <c r="M869" s="119">
        <v>575</v>
      </c>
      <c r="N869" s="6" t="s">
        <v>1830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/>
      <c r="S869" s="401"/>
      <c r="T869" s="402"/>
      <c r="U869" s="401"/>
      <c r="V869" s="401"/>
    </row>
    <row r="870" spans="1:22" ht="47.25" x14ac:dyDescent="0.25">
      <c r="A870" s="401">
        <v>864</v>
      </c>
      <c r="B870" s="401" t="s">
        <v>21</v>
      </c>
      <c r="C870" s="44" t="s">
        <v>983</v>
      </c>
      <c r="D870" s="401" t="s">
        <v>58</v>
      </c>
      <c r="E870" s="401" t="s">
        <v>75</v>
      </c>
      <c r="F870" s="44" t="s">
        <v>32</v>
      </c>
      <c r="G870" s="401" t="s">
        <v>186</v>
      </c>
      <c r="H870" s="401"/>
      <c r="I870" s="401">
        <v>19</v>
      </c>
      <c r="J870" s="119">
        <v>35537.1</v>
      </c>
      <c r="K870" s="401"/>
      <c r="L870" s="401">
        <v>19</v>
      </c>
      <c r="M870" s="119">
        <v>35537.1</v>
      </c>
      <c r="N870" s="6" t="s">
        <v>1831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/>
      <c r="R870" s="401"/>
      <c r="S870" s="401"/>
      <c r="T870" s="402"/>
      <c r="U870" s="401"/>
      <c r="V870" s="401"/>
    </row>
    <row r="871" spans="1:22" ht="47.25" x14ac:dyDescent="0.25">
      <c r="A871" s="401">
        <v>865</v>
      </c>
      <c r="B871" s="401" t="s">
        <v>21</v>
      </c>
      <c r="C871" s="44" t="s">
        <v>984</v>
      </c>
      <c r="D871" s="401" t="s">
        <v>58</v>
      </c>
      <c r="E871" s="401" t="s">
        <v>75</v>
      </c>
      <c r="F871" s="44" t="s">
        <v>32</v>
      </c>
      <c r="G871" s="401" t="s">
        <v>186</v>
      </c>
      <c r="H871" s="401">
        <v>1310.75</v>
      </c>
      <c r="I871" s="401">
        <v>1</v>
      </c>
      <c r="J871" s="401">
        <v>1310.75</v>
      </c>
      <c r="K871" s="401">
        <v>1310.75</v>
      </c>
      <c r="L871" s="401">
        <v>1</v>
      </c>
      <c r="M871" s="401">
        <v>1310.75</v>
      </c>
      <c r="N871" s="6" t="s">
        <v>1832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/>
      <c r="S871" s="401"/>
      <c r="T871" s="402"/>
      <c r="U871" s="401"/>
      <c r="V871" s="401"/>
    </row>
    <row r="872" spans="1:22" ht="47.25" x14ac:dyDescent="0.25">
      <c r="A872" s="401">
        <v>866</v>
      </c>
      <c r="B872" s="401" t="s">
        <v>21</v>
      </c>
      <c r="C872" s="44" t="s">
        <v>985</v>
      </c>
      <c r="D872" s="401" t="s">
        <v>58</v>
      </c>
      <c r="E872" s="401" t="s">
        <v>75</v>
      </c>
      <c r="F872" s="44" t="s">
        <v>32</v>
      </c>
      <c r="G872" s="401" t="s">
        <v>186</v>
      </c>
      <c r="H872" s="401"/>
      <c r="I872" s="401">
        <v>2</v>
      </c>
      <c r="J872" s="401">
        <v>21.70833</v>
      </c>
      <c r="K872" s="401"/>
      <c r="L872" s="401">
        <v>2</v>
      </c>
      <c r="M872" s="401">
        <v>21.70833</v>
      </c>
      <c r="N872" s="6" t="s">
        <v>1833</v>
      </c>
      <c r="O872" s="402">
        <v>45687</v>
      </c>
      <c r="P872" s="33" t="str">
        <f>HYPERLINK("https://my.zakupivli.pro/remote/dispatcher/state_purchase_view/57062513", "UA-2025-01-30-008146-a")</f>
        <v>UA-2025-01-30-008146-a</v>
      </c>
      <c r="Q872" s="401"/>
      <c r="R872" s="401"/>
      <c r="S872" s="401"/>
      <c r="T872" s="402"/>
      <c r="U872" s="401"/>
      <c r="V872" s="401"/>
    </row>
    <row r="873" spans="1:22" ht="126" x14ac:dyDescent="0.25">
      <c r="A873" s="401">
        <v>867</v>
      </c>
      <c r="B873" s="401" t="s">
        <v>40</v>
      </c>
      <c r="C873" s="44" t="s">
        <v>1834</v>
      </c>
      <c r="D873" s="401"/>
      <c r="E873" s="403" t="s">
        <v>75</v>
      </c>
      <c r="F873" s="44" t="s">
        <v>73</v>
      </c>
      <c r="G873" s="401" t="s">
        <v>184</v>
      </c>
      <c r="H873" s="401">
        <v>1213.87454</v>
      </c>
      <c r="I873" s="401">
        <v>1</v>
      </c>
      <c r="J873" s="403">
        <v>1213.87454</v>
      </c>
      <c r="K873" s="403">
        <v>1213.87454</v>
      </c>
      <c r="L873" s="403">
        <v>1</v>
      </c>
      <c r="M873" s="403">
        <v>1213.87454</v>
      </c>
      <c r="N873" s="6" t="s">
        <v>1841</v>
      </c>
      <c r="O873" s="402">
        <v>45688</v>
      </c>
      <c r="P873" s="33" t="str">
        <f>HYPERLINK("https://my.zakupivli.pro/remote/dispatcher/state_purchase_view/57102057", "UA-2025-01-31-008018-a")</f>
        <v>UA-2025-01-31-008018-a</v>
      </c>
      <c r="Q873" s="403">
        <v>1213.87454</v>
      </c>
      <c r="R873" s="403">
        <v>1</v>
      </c>
      <c r="S873" s="403">
        <v>1213.87454</v>
      </c>
      <c r="T873" s="404">
        <v>45688</v>
      </c>
      <c r="U873" s="401"/>
      <c r="V873" s="403" t="s">
        <v>59</v>
      </c>
    </row>
    <row r="874" spans="1:22" ht="173.25" x14ac:dyDescent="0.25">
      <c r="A874" s="403">
        <v>868</v>
      </c>
      <c r="B874" s="403" t="s">
        <v>40</v>
      </c>
      <c r="C874" s="44" t="s">
        <v>1835</v>
      </c>
      <c r="D874" s="403"/>
      <c r="E874" s="403" t="s">
        <v>373</v>
      </c>
      <c r="F874" s="44" t="s">
        <v>41</v>
      </c>
      <c r="G874" s="403" t="s">
        <v>184</v>
      </c>
      <c r="H874" s="403">
        <v>170.66155000000001</v>
      </c>
      <c r="I874" s="403">
        <v>1</v>
      </c>
      <c r="J874" s="403">
        <v>170.66155000000001</v>
      </c>
      <c r="K874" s="403">
        <v>170.66155000000001</v>
      </c>
      <c r="L874" s="403">
        <v>1</v>
      </c>
      <c r="M874" s="403">
        <v>170.66155000000001</v>
      </c>
      <c r="N874" s="6" t="s">
        <v>1842</v>
      </c>
      <c r="O874" s="404">
        <v>45688</v>
      </c>
      <c r="P874" s="33" t="str">
        <f>HYPERLINK("https://my.zakupivli.pro/remote/dispatcher/state_purchase_view/57100319", "UA-2025-01-31-007250-a")</f>
        <v>UA-2025-01-31-007250-a</v>
      </c>
      <c r="Q874" s="403">
        <v>170.66155000000001</v>
      </c>
      <c r="R874" s="403">
        <v>1</v>
      </c>
      <c r="S874" s="403">
        <v>170.66155000000001</v>
      </c>
      <c r="T874" s="404">
        <v>45688</v>
      </c>
      <c r="U874" s="403"/>
      <c r="V874" s="403" t="s">
        <v>59</v>
      </c>
    </row>
    <row r="875" spans="1:22" ht="141.75" x14ac:dyDescent="0.25">
      <c r="A875" s="403">
        <v>869</v>
      </c>
      <c r="B875" s="403" t="s">
        <v>40</v>
      </c>
      <c r="C875" s="44" t="s">
        <v>1836</v>
      </c>
      <c r="D875" s="403"/>
      <c r="E875" s="403" t="s">
        <v>75</v>
      </c>
      <c r="F875" s="44" t="s">
        <v>73</v>
      </c>
      <c r="G875" s="403" t="s">
        <v>184</v>
      </c>
      <c r="H875" s="403">
        <v>1221.7584400000001</v>
      </c>
      <c r="I875" s="403">
        <v>1</v>
      </c>
      <c r="J875" s="403">
        <v>1221.7584400000001</v>
      </c>
      <c r="K875" s="403">
        <v>1221.7584400000001</v>
      </c>
      <c r="L875" s="403">
        <v>1</v>
      </c>
      <c r="M875" s="403">
        <v>1221.7584400000001</v>
      </c>
      <c r="N875" s="6" t="s">
        <v>1843</v>
      </c>
      <c r="O875" s="404">
        <v>45688</v>
      </c>
      <c r="P875" s="33" t="str">
        <f>HYPERLINK("https://my.zakupivli.pro/remote/dispatcher/state_purchase_view/57092256", "UA-2025-01-31-003646-a")</f>
        <v>UA-2025-01-31-003646-a</v>
      </c>
      <c r="Q875" s="403">
        <v>1221.7584400000001</v>
      </c>
      <c r="R875" s="403">
        <v>1</v>
      </c>
      <c r="S875" s="403">
        <v>1221.7584400000001</v>
      </c>
      <c r="T875" s="404">
        <v>45688</v>
      </c>
      <c r="U875" s="403"/>
      <c r="V875" s="403" t="s">
        <v>59</v>
      </c>
    </row>
    <row r="876" spans="1:22" ht="126" x14ac:dyDescent="0.25">
      <c r="A876" s="403">
        <v>870</v>
      </c>
      <c r="B876" s="403" t="s">
        <v>40</v>
      </c>
      <c r="C876" s="44" t="s">
        <v>1837</v>
      </c>
      <c r="D876" s="403"/>
      <c r="E876" s="403" t="s">
        <v>75</v>
      </c>
      <c r="F876" s="44" t="s">
        <v>73</v>
      </c>
      <c r="G876" s="403" t="s">
        <v>184</v>
      </c>
      <c r="H876" s="403">
        <v>1212.7150200000001</v>
      </c>
      <c r="I876" s="403">
        <v>1</v>
      </c>
      <c r="J876" s="403">
        <v>1212.7150200000001</v>
      </c>
      <c r="K876" s="403">
        <v>1212.7150200000001</v>
      </c>
      <c r="L876" s="403">
        <v>1</v>
      </c>
      <c r="M876" s="403">
        <v>1212.7150200000001</v>
      </c>
      <c r="N876" s="6" t="s">
        <v>1844</v>
      </c>
      <c r="O876" s="404">
        <v>45688</v>
      </c>
      <c r="P876" s="33" t="str">
        <f>HYPERLINK("https://my.zakupivli.pro/remote/dispatcher/state_purchase_view/57092017", "UA-2025-01-31-003489-a")</f>
        <v>UA-2025-01-31-003489-a</v>
      </c>
      <c r="Q876" s="403">
        <v>1212.7150200000001</v>
      </c>
      <c r="R876" s="403">
        <v>1</v>
      </c>
      <c r="S876" s="403">
        <v>1212.7150200000001</v>
      </c>
      <c r="T876" s="404">
        <v>45688</v>
      </c>
      <c r="U876" s="403"/>
      <c r="V876" s="403" t="s">
        <v>59</v>
      </c>
    </row>
    <row r="877" spans="1:22" ht="141.75" x14ac:dyDescent="0.25">
      <c r="A877" s="403">
        <v>871</v>
      </c>
      <c r="B877" s="403" t="s">
        <v>21</v>
      </c>
      <c r="C877" s="44" t="s">
        <v>1739</v>
      </c>
      <c r="D877" s="403"/>
      <c r="E877" s="403" t="s">
        <v>75</v>
      </c>
      <c r="F877" s="44" t="s">
        <v>406</v>
      </c>
      <c r="G877" s="403" t="s">
        <v>185</v>
      </c>
      <c r="H877" s="403"/>
      <c r="I877" s="403">
        <v>6156</v>
      </c>
      <c r="J877" s="403">
        <v>4784.1333299999997</v>
      </c>
      <c r="K877" s="403"/>
      <c r="L877" s="403">
        <v>6156</v>
      </c>
      <c r="M877" s="403">
        <v>4784.1333299999997</v>
      </c>
      <c r="N877" s="6" t="s">
        <v>1845</v>
      </c>
      <c r="O877" s="404">
        <v>45688</v>
      </c>
      <c r="P877" s="33" t="str">
        <f>HYPERLINK("https://my.zakupivli.pro/remote/dispatcher/state_purchase_view/57088046", "UA-2025-01-31-001734-a")</f>
        <v>UA-2025-01-31-001734-a</v>
      </c>
      <c r="Q877" s="403"/>
      <c r="R877" s="403"/>
      <c r="S877" s="403"/>
      <c r="T877" s="404"/>
      <c r="U877" s="403"/>
      <c r="V877" s="403"/>
    </row>
    <row r="878" spans="1:22" ht="47.25" x14ac:dyDescent="0.25">
      <c r="A878" s="403">
        <v>872</v>
      </c>
      <c r="B878" s="403" t="s">
        <v>21</v>
      </c>
      <c r="C878" s="44" t="s">
        <v>1838</v>
      </c>
      <c r="D878" s="403"/>
      <c r="E878" s="403" t="s">
        <v>75</v>
      </c>
      <c r="F878" s="44" t="s">
        <v>1840</v>
      </c>
      <c r="G878" s="403" t="s">
        <v>186</v>
      </c>
      <c r="H878" s="403"/>
      <c r="I878" s="403">
        <v>34</v>
      </c>
      <c r="J878" s="403">
        <v>534.52913000000001</v>
      </c>
      <c r="K878" s="403"/>
      <c r="L878" s="403">
        <v>34</v>
      </c>
      <c r="M878" s="403">
        <v>534.52913000000001</v>
      </c>
      <c r="N878" s="6" t="s">
        <v>1846</v>
      </c>
      <c r="O878" s="404">
        <v>45688</v>
      </c>
      <c r="P878" s="33" t="str">
        <f>HYPERLINK("https://my.zakupivli.pro/remote/dispatcher/state_purchase_view/57084914", "UA-2025-01-31-000377-a")</f>
        <v>UA-2025-01-31-000377-a</v>
      </c>
      <c r="Q878" s="403"/>
      <c r="R878" s="403"/>
      <c r="S878" s="403"/>
      <c r="T878" s="404"/>
      <c r="U878" s="403"/>
      <c r="V878" s="403"/>
    </row>
    <row r="879" spans="1:22" ht="47.25" x14ac:dyDescent="0.25">
      <c r="A879" s="403">
        <v>873</v>
      </c>
      <c r="B879" s="403" t="s">
        <v>21</v>
      </c>
      <c r="C879" s="44" t="s">
        <v>1839</v>
      </c>
      <c r="D879" s="403"/>
      <c r="E879" s="403" t="s">
        <v>75</v>
      </c>
      <c r="F879" s="44" t="s">
        <v>1840</v>
      </c>
      <c r="G879" s="403" t="s">
        <v>186</v>
      </c>
      <c r="H879" s="403"/>
      <c r="I879" s="403">
        <v>3</v>
      </c>
      <c r="J879" s="403">
        <v>467.08332999999999</v>
      </c>
      <c r="K879" s="403"/>
      <c r="L879" s="403">
        <v>3</v>
      </c>
      <c r="M879" s="403">
        <v>467.08332999999999</v>
      </c>
      <c r="N879" s="6" t="s">
        <v>1847</v>
      </c>
      <c r="O879" s="404">
        <v>45688</v>
      </c>
      <c r="P879" s="42" t="str">
        <f>HYPERLINK("https://my.zakupivli.pro/remote/dispatcher/state_purchase_view/57084914", "UA-2025-01-31-000377-a")</f>
        <v>UA-2025-01-31-000377-a</v>
      </c>
      <c r="Q879" s="403"/>
      <c r="R879" s="403"/>
      <c r="S879" s="403"/>
      <c r="T879" s="404"/>
      <c r="U879" s="403"/>
      <c r="V879" s="403"/>
    </row>
    <row r="880" spans="1:22" ht="63" x14ac:dyDescent="0.25">
      <c r="A880" s="403">
        <v>874</v>
      </c>
      <c r="B880" s="403" t="s">
        <v>40</v>
      </c>
      <c r="C880" s="44" t="s">
        <v>1848</v>
      </c>
      <c r="D880" s="403"/>
      <c r="E880" s="405" t="s">
        <v>75</v>
      </c>
      <c r="F880" s="44" t="s">
        <v>73</v>
      </c>
      <c r="G880" s="403" t="s">
        <v>184</v>
      </c>
      <c r="H880" s="403">
        <v>1249.1666600000001</v>
      </c>
      <c r="I880" s="403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1852</v>
      </c>
      <c r="O880" s="404">
        <v>45691</v>
      </c>
      <c r="P880" s="33" t="str">
        <f>HYPERLINK("https://my.zakupivli.pro/remote/dispatcher/state_purchase_view/57145030", "UA-2025-02-03-010811-a")</f>
        <v>UA-2025-02-03-010811-a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3"/>
      <c r="V880" s="405" t="s">
        <v>59</v>
      </c>
    </row>
    <row r="881" spans="1:22" ht="63" x14ac:dyDescent="0.25">
      <c r="A881" s="405">
        <v>875</v>
      </c>
      <c r="B881" s="405" t="s">
        <v>40</v>
      </c>
      <c r="C881" s="44" t="s">
        <v>1849</v>
      </c>
      <c r="D881" s="405"/>
      <c r="E881" s="405" t="s">
        <v>75</v>
      </c>
      <c r="F881" s="44" t="s">
        <v>73</v>
      </c>
      <c r="G881" s="405" t="s">
        <v>184</v>
      </c>
      <c r="H881" s="405">
        <v>1249.1666600000001</v>
      </c>
      <c r="I881" s="405">
        <v>1</v>
      </c>
      <c r="J881" s="405">
        <v>1249.1666600000001</v>
      </c>
      <c r="K881" s="405">
        <v>1249.1666600000001</v>
      </c>
      <c r="L881" s="405">
        <v>1</v>
      </c>
      <c r="M881" s="405">
        <v>1249.1666600000001</v>
      </c>
      <c r="N881" s="6" t="s">
        <v>1853</v>
      </c>
      <c r="O881" s="406">
        <v>45691</v>
      </c>
      <c r="P881" s="33" t="str">
        <f>HYPERLINK("https://my.zakupivli.pro/remote/dispatcher/state_purchase_view/57144174", "UA-2025-02-03-010425-a")</f>
        <v>UA-2025-02-03-010425-a</v>
      </c>
      <c r="Q881" s="405">
        <v>1249.1666600000001</v>
      </c>
      <c r="R881" s="405">
        <v>1</v>
      </c>
      <c r="S881" s="405">
        <v>1249.1666600000001</v>
      </c>
      <c r="T881" s="406">
        <v>45691</v>
      </c>
      <c r="U881" s="405"/>
      <c r="V881" s="405" t="s">
        <v>59</v>
      </c>
    </row>
    <row r="882" spans="1:22" ht="63" x14ac:dyDescent="0.25">
      <c r="A882" s="405">
        <v>876</v>
      </c>
      <c r="B882" s="405" t="s">
        <v>40</v>
      </c>
      <c r="C882" s="44" t="s">
        <v>1848</v>
      </c>
      <c r="D882" s="405"/>
      <c r="E882" s="405" t="s">
        <v>75</v>
      </c>
      <c r="F882" s="44" t="s">
        <v>73</v>
      </c>
      <c r="G882" s="405" t="s">
        <v>184</v>
      </c>
      <c r="H882" s="405">
        <v>1249.8669400000001</v>
      </c>
      <c r="I882" s="405">
        <v>1</v>
      </c>
      <c r="J882" s="405">
        <v>1249.8669400000001</v>
      </c>
      <c r="K882" s="405">
        <v>1249.8669400000001</v>
      </c>
      <c r="L882" s="405">
        <v>1</v>
      </c>
      <c r="M882" s="405">
        <v>1249.8669400000001</v>
      </c>
      <c r="N882" s="6" t="s">
        <v>1854</v>
      </c>
      <c r="O882" s="406">
        <v>45691</v>
      </c>
      <c r="P882" s="33" t="str">
        <f>HYPERLINK("https://my.zakupivli.pro/remote/dispatcher/state_purchase_view/57141917", "UA-2025-02-03-009439-a")</f>
        <v>UA-2025-02-03-009439-a</v>
      </c>
      <c r="Q882" s="405">
        <v>1249.8669400000001</v>
      </c>
      <c r="R882" s="405">
        <v>1</v>
      </c>
      <c r="S882" s="405">
        <v>1249.8669400000001</v>
      </c>
      <c r="T882" s="406">
        <v>45691</v>
      </c>
      <c r="U882" s="405"/>
      <c r="V882" s="405" t="s">
        <v>59</v>
      </c>
    </row>
    <row r="883" spans="1:22" ht="63" x14ac:dyDescent="0.25">
      <c r="A883" s="405">
        <v>877</v>
      </c>
      <c r="B883" s="405" t="s">
        <v>40</v>
      </c>
      <c r="C883" s="44" t="s">
        <v>1849</v>
      </c>
      <c r="D883" s="405"/>
      <c r="E883" s="405" t="s">
        <v>75</v>
      </c>
      <c r="F883" s="44" t="s">
        <v>73</v>
      </c>
      <c r="G883" s="405" t="s">
        <v>184</v>
      </c>
      <c r="H883" s="405">
        <v>1249.63825</v>
      </c>
      <c r="I883" s="405">
        <v>1</v>
      </c>
      <c r="J883" s="405">
        <v>1249.63825</v>
      </c>
      <c r="K883" s="405">
        <v>1249.63825</v>
      </c>
      <c r="L883" s="405">
        <v>1</v>
      </c>
      <c r="M883" s="405">
        <v>1249.63825</v>
      </c>
      <c r="N883" s="6" t="s">
        <v>1855</v>
      </c>
      <c r="O883" s="406">
        <v>45691</v>
      </c>
      <c r="P883" s="33" t="str">
        <f>HYPERLINK("https://my.zakupivli.pro/remote/dispatcher/state_purchase_view/57141684", "UA-2025-02-03-009297-a")</f>
        <v>UA-2025-02-03-009297-a</v>
      </c>
      <c r="Q883" s="405">
        <v>1249.63825</v>
      </c>
      <c r="R883" s="405">
        <v>1</v>
      </c>
      <c r="S883" s="405">
        <v>1249.63825</v>
      </c>
      <c r="T883" s="406">
        <v>45691</v>
      </c>
      <c r="U883" s="405"/>
      <c r="V883" s="405" t="s">
        <v>59</v>
      </c>
    </row>
    <row r="884" spans="1:22" ht="173.25" x14ac:dyDescent="0.25">
      <c r="A884" s="405">
        <v>878</v>
      </c>
      <c r="B884" s="405" t="s">
        <v>40</v>
      </c>
      <c r="C884" s="44" t="s">
        <v>1850</v>
      </c>
      <c r="D884" s="405"/>
      <c r="E884" s="405" t="s">
        <v>373</v>
      </c>
      <c r="F884" s="44" t="s">
        <v>885</v>
      </c>
      <c r="G884" s="405" t="s">
        <v>184</v>
      </c>
      <c r="H884" s="405">
        <v>283.64323000000002</v>
      </c>
      <c r="I884" s="405">
        <v>1</v>
      </c>
      <c r="J884" s="405">
        <v>283.64323000000002</v>
      </c>
      <c r="K884" s="405">
        <v>283.64323000000002</v>
      </c>
      <c r="L884" s="405">
        <v>1</v>
      </c>
      <c r="M884" s="405">
        <v>283.64323000000002</v>
      </c>
      <c r="N884" s="6" t="s">
        <v>1856</v>
      </c>
      <c r="O884" s="406">
        <v>45691</v>
      </c>
      <c r="P884" s="33" t="str">
        <f>HYPERLINK("https://my.zakupivli.pro/remote/dispatcher/state_purchase_view/57122049", "UA-2025-02-03-000583-a")</f>
        <v>UA-2025-02-03-000583-a</v>
      </c>
      <c r="Q884" s="405">
        <v>283.64323000000002</v>
      </c>
      <c r="R884" s="405">
        <v>1</v>
      </c>
      <c r="S884" s="405">
        <v>283.64323000000002</v>
      </c>
      <c r="T884" s="406">
        <v>45691</v>
      </c>
      <c r="U884" s="405"/>
      <c r="V884" s="405" t="s">
        <v>59</v>
      </c>
    </row>
    <row r="885" spans="1:22" ht="173.25" x14ac:dyDescent="0.25">
      <c r="A885" s="405">
        <v>879</v>
      </c>
      <c r="B885" s="405" t="s">
        <v>40</v>
      </c>
      <c r="C885" s="44" t="s">
        <v>1851</v>
      </c>
      <c r="D885" s="405"/>
      <c r="E885" s="405" t="s">
        <v>373</v>
      </c>
      <c r="F885" s="44" t="s">
        <v>885</v>
      </c>
      <c r="G885" s="405" t="s">
        <v>184</v>
      </c>
      <c r="H885" s="405">
        <v>49.407220000000002</v>
      </c>
      <c r="I885" s="405">
        <v>1</v>
      </c>
      <c r="J885" s="405">
        <v>49.407220000000002</v>
      </c>
      <c r="K885" s="405">
        <v>49.407220000000002</v>
      </c>
      <c r="L885" s="405">
        <v>1</v>
      </c>
      <c r="M885" s="405">
        <v>49.407220000000002</v>
      </c>
      <c r="N885" s="6" t="s">
        <v>1857</v>
      </c>
      <c r="O885" s="406">
        <v>45691</v>
      </c>
      <c r="P885" s="33" t="str">
        <f>HYPERLINK("https://my.zakupivli.pro/remote/dispatcher/state_purchase_view/57121076", "UA-2025-02-03-000158-a")</f>
        <v>UA-2025-02-03-000158-a</v>
      </c>
      <c r="Q885" s="405">
        <v>49.407220000000002</v>
      </c>
      <c r="R885" s="405">
        <v>1</v>
      </c>
      <c r="S885" s="405">
        <v>49.407220000000002</v>
      </c>
      <c r="T885" s="406">
        <v>45691</v>
      </c>
      <c r="U885" s="405"/>
      <c r="V885" s="405" t="s">
        <v>59</v>
      </c>
    </row>
    <row r="886" spans="1:22" ht="173.25" x14ac:dyDescent="0.25">
      <c r="A886" s="405">
        <v>880</v>
      </c>
      <c r="B886" s="405" t="s">
        <v>1151</v>
      </c>
      <c r="C886" s="44" t="s">
        <v>1858</v>
      </c>
      <c r="D886" s="407" t="s">
        <v>58</v>
      </c>
      <c r="E886" s="405" t="s">
        <v>75</v>
      </c>
      <c r="F886" s="44" t="s">
        <v>1554</v>
      </c>
      <c r="G886" s="405" t="s">
        <v>1150</v>
      </c>
      <c r="H886" s="405">
        <v>1491.6666600000001</v>
      </c>
      <c r="I886" s="405">
        <v>1</v>
      </c>
      <c r="J886" s="407">
        <v>1491.6666600000001</v>
      </c>
      <c r="K886" s="407">
        <v>1491.6666600000001</v>
      </c>
      <c r="L886" s="407">
        <v>1</v>
      </c>
      <c r="M886" s="407">
        <v>1491.6666600000001</v>
      </c>
      <c r="N886" s="6" t="s">
        <v>1859</v>
      </c>
      <c r="O886" s="406">
        <v>45661</v>
      </c>
      <c r="P886" s="33" t="str">
        <f>HYPERLINK("https://my.zakupivli.pro/remote/dispatcher/state_purchase_view/57188673", "UA-2025-02-04-013387-a")</f>
        <v>UA-2025-02-04-013387-a</v>
      </c>
      <c r="Q886" s="405"/>
      <c r="R886" s="405"/>
      <c r="S886" s="405"/>
      <c r="T886" s="406"/>
      <c r="U886" s="405"/>
      <c r="V886" s="405"/>
    </row>
    <row r="887" spans="1:22" ht="189" x14ac:dyDescent="0.25">
      <c r="A887" s="405">
        <v>881</v>
      </c>
      <c r="B887" s="405" t="s">
        <v>40</v>
      </c>
      <c r="C887" s="44" t="s">
        <v>1860</v>
      </c>
      <c r="D887" s="405"/>
      <c r="E887" s="405" t="s">
        <v>373</v>
      </c>
      <c r="F887" s="44" t="s">
        <v>885</v>
      </c>
      <c r="G887" s="405" t="s">
        <v>184</v>
      </c>
      <c r="H887" s="405">
        <v>106.89339</v>
      </c>
      <c r="I887" s="405">
        <v>1</v>
      </c>
      <c r="J887" s="408">
        <v>106.89339</v>
      </c>
      <c r="K887" s="408">
        <v>106.89339</v>
      </c>
      <c r="L887" s="408">
        <v>1</v>
      </c>
      <c r="M887" s="408">
        <v>106.89339</v>
      </c>
      <c r="N887" s="6" t="s">
        <v>1866</v>
      </c>
      <c r="O887" s="406">
        <v>45693</v>
      </c>
      <c r="P887" s="33" t="str">
        <f>HYPERLINK("https://my.zakupivli.pro/remote/dispatcher/state_purchase_view/57231734", "UA-2025-02-05-014871-a")</f>
        <v>UA-2025-02-05-014871-a</v>
      </c>
      <c r="Q887" s="408">
        <v>106.89339</v>
      </c>
      <c r="R887" s="408">
        <v>1</v>
      </c>
      <c r="S887" s="408">
        <v>106.89339</v>
      </c>
      <c r="T887" s="409">
        <v>45693</v>
      </c>
      <c r="U887" s="405"/>
      <c r="V887" s="408" t="s">
        <v>59</v>
      </c>
    </row>
    <row r="888" spans="1:22" ht="63" x14ac:dyDescent="0.25">
      <c r="A888" s="408">
        <v>882</v>
      </c>
      <c r="B888" s="408" t="s">
        <v>21</v>
      </c>
      <c r="C888" s="44" t="s">
        <v>909</v>
      </c>
      <c r="D888" s="408"/>
      <c r="E888" s="408" t="s">
        <v>75</v>
      </c>
      <c r="F888" s="44" t="s">
        <v>30</v>
      </c>
      <c r="G888" s="408" t="s">
        <v>185</v>
      </c>
      <c r="H888" s="408"/>
      <c r="I888" s="408">
        <v>24</v>
      </c>
      <c r="J888" s="408">
        <v>63.216000000000001</v>
      </c>
      <c r="K888" s="408"/>
      <c r="L888" s="408">
        <v>24</v>
      </c>
      <c r="M888" s="408">
        <v>63.216000000000001</v>
      </c>
      <c r="N888" s="6" t="s">
        <v>1867</v>
      </c>
      <c r="O888" s="409">
        <v>45693</v>
      </c>
      <c r="P888" s="33" t="str">
        <f>HYPERLINK("https://my.zakupivli.pro/remote/dispatcher/state_purchase_view/57223306", "UA-2025-02-05-010881-a")</f>
        <v>UA-2025-02-05-010881-a</v>
      </c>
      <c r="Q888" s="408"/>
      <c r="R888" s="408">
        <v>24</v>
      </c>
      <c r="S888" s="408">
        <v>63.216000000000001</v>
      </c>
      <c r="T888" s="409">
        <v>45693</v>
      </c>
      <c r="U888" s="408"/>
      <c r="V888" s="408" t="s">
        <v>59</v>
      </c>
    </row>
    <row r="889" spans="1:22" ht="189" x14ac:dyDescent="0.25">
      <c r="A889" s="408">
        <v>883</v>
      </c>
      <c r="B889" s="408" t="s">
        <v>40</v>
      </c>
      <c r="C889" s="44" t="s">
        <v>1861</v>
      </c>
      <c r="D889" s="408"/>
      <c r="E889" s="408" t="s">
        <v>373</v>
      </c>
      <c r="F889" s="44" t="s">
        <v>885</v>
      </c>
      <c r="G889" s="408" t="s">
        <v>184</v>
      </c>
      <c r="H889" s="408">
        <v>83.528109999999998</v>
      </c>
      <c r="I889" s="408">
        <v>1</v>
      </c>
      <c r="J889" s="408">
        <v>83.528109999999998</v>
      </c>
      <c r="K889" s="408">
        <v>83.528109999999998</v>
      </c>
      <c r="L889" s="408">
        <v>1</v>
      </c>
      <c r="M889" s="408">
        <v>83.528109999999998</v>
      </c>
      <c r="N889" s="6" t="s">
        <v>1868</v>
      </c>
      <c r="O889" s="409">
        <v>45693</v>
      </c>
      <c r="P889" s="33" t="str">
        <f>HYPERLINK("https://my.zakupivli.pro/remote/dispatcher/state_purchase_view/57220856", "UA-2025-02-05-009779-a")</f>
        <v>UA-2025-02-05-009779-a</v>
      </c>
      <c r="Q889" s="408">
        <v>83.528109999999998</v>
      </c>
      <c r="R889" s="408">
        <v>1</v>
      </c>
      <c r="S889" s="408">
        <v>83.528109999999998</v>
      </c>
      <c r="T889" s="409">
        <v>45693</v>
      </c>
      <c r="U889" s="408"/>
      <c r="V889" s="408" t="s">
        <v>59</v>
      </c>
    </row>
    <row r="890" spans="1:22" ht="173.25" x14ac:dyDescent="0.25">
      <c r="A890" s="408">
        <v>884</v>
      </c>
      <c r="B890" s="408" t="s">
        <v>40</v>
      </c>
      <c r="C890" s="44" t="s">
        <v>1862</v>
      </c>
      <c r="D890" s="408"/>
      <c r="E890" s="408" t="s">
        <v>373</v>
      </c>
      <c r="F890" s="44" t="s">
        <v>885</v>
      </c>
      <c r="G890" s="408" t="s">
        <v>184</v>
      </c>
      <c r="H890" s="408">
        <v>476.90512999999999</v>
      </c>
      <c r="I890" s="408">
        <v>1</v>
      </c>
      <c r="J890" s="408">
        <v>476.90512999999999</v>
      </c>
      <c r="K890" s="408">
        <v>476.90512999999999</v>
      </c>
      <c r="L890" s="408">
        <v>1</v>
      </c>
      <c r="M890" s="408">
        <v>476.90512999999999</v>
      </c>
      <c r="N890" s="6" t="s">
        <v>1869</v>
      </c>
      <c r="O890" s="409">
        <v>45693</v>
      </c>
      <c r="P890" s="33" t="str">
        <f>HYPERLINK("https://my.zakupivli.pro/remote/dispatcher/state_purchase_view/57220098", "UA-2025-02-05-009432-a")</f>
        <v>UA-2025-02-05-009432-a</v>
      </c>
      <c r="Q890" s="408">
        <v>476.90512999999999</v>
      </c>
      <c r="R890" s="408">
        <v>1</v>
      </c>
      <c r="S890" s="408">
        <v>476.90512999999999</v>
      </c>
      <c r="T890" s="409">
        <v>45693</v>
      </c>
      <c r="U890" s="408"/>
      <c r="V890" s="408" t="s">
        <v>59</v>
      </c>
    </row>
    <row r="891" spans="1:22" ht="141.75" x14ac:dyDescent="0.25">
      <c r="A891" s="408">
        <v>885</v>
      </c>
      <c r="B891" s="408" t="s">
        <v>21</v>
      </c>
      <c r="C891" s="44" t="s">
        <v>1863</v>
      </c>
      <c r="D891" s="408" t="s">
        <v>58</v>
      </c>
      <c r="E891" s="408" t="s">
        <v>75</v>
      </c>
      <c r="F891" s="44" t="s">
        <v>1070</v>
      </c>
      <c r="G891" s="408" t="s">
        <v>186</v>
      </c>
      <c r="H891" s="408"/>
      <c r="I891" s="408">
        <v>36</v>
      </c>
      <c r="J891" s="408">
        <v>733.33333000000005</v>
      </c>
      <c r="K891" s="408"/>
      <c r="L891" s="408">
        <v>36</v>
      </c>
      <c r="M891" s="408">
        <v>733.33333000000005</v>
      </c>
      <c r="N891" s="6" t="s">
        <v>1870</v>
      </c>
      <c r="O891" s="409">
        <v>45693</v>
      </c>
      <c r="P891" s="33" t="str">
        <f>HYPERLINK("https://my.zakupivli.pro/remote/dispatcher/state_purchase_view/57218765", "UA-2025-02-05-008804-a")</f>
        <v>UA-2025-02-05-008804-a</v>
      </c>
      <c r="Q891" s="408"/>
      <c r="R891" s="408"/>
      <c r="S891" s="408"/>
      <c r="T891" s="409"/>
      <c r="U891" s="408"/>
      <c r="V891" s="408"/>
    </row>
    <row r="892" spans="1:22" ht="94.5" x14ac:dyDescent="0.25">
      <c r="A892" s="408">
        <v>886</v>
      </c>
      <c r="B892" s="408" t="s">
        <v>21</v>
      </c>
      <c r="C892" s="44" t="s">
        <v>1665</v>
      </c>
      <c r="D892" s="408" t="s">
        <v>58</v>
      </c>
      <c r="E892" s="408" t="s">
        <v>75</v>
      </c>
      <c r="F892" s="44" t="s">
        <v>1218</v>
      </c>
      <c r="G892" s="408" t="s">
        <v>185</v>
      </c>
      <c r="H892" s="408"/>
      <c r="I892" s="408">
        <v>357</v>
      </c>
      <c r="J892" s="408">
        <v>4154.7439999999997</v>
      </c>
      <c r="K892" s="408"/>
      <c r="L892" s="408">
        <v>357</v>
      </c>
      <c r="M892" s="408">
        <v>4154.7439999999997</v>
      </c>
      <c r="N892" s="6" t="s">
        <v>1871</v>
      </c>
      <c r="O892" s="409">
        <v>45693</v>
      </c>
      <c r="P892" s="33" t="str">
        <f>HYPERLINK("https://my.zakupivli.pro/remote/dispatcher/state_purchase_view/57218243", "UA-2025-02-05-008594-a")</f>
        <v>UA-2025-02-05-008594-a</v>
      </c>
      <c r="Q892" s="408"/>
      <c r="R892" s="408"/>
      <c r="S892" s="408"/>
      <c r="T892" s="409"/>
      <c r="U892" s="408"/>
      <c r="V892" s="408"/>
    </row>
    <row r="893" spans="1:22" ht="78.75" x14ac:dyDescent="0.25">
      <c r="A893" s="408">
        <v>887</v>
      </c>
      <c r="B893" s="408" t="s">
        <v>21</v>
      </c>
      <c r="C893" s="44" t="s">
        <v>1864</v>
      </c>
      <c r="D893" s="408" t="s">
        <v>58</v>
      </c>
      <c r="E893" s="408" t="s">
        <v>75</v>
      </c>
      <c r="F893" s="44" t="s">
        <v>1865</v>
      </c>
      <c r="G893" s="408" t="s">
        <v>186</v>
      </c>
      <c r="H893" s="408"/>
      <c r="I893" s="408">
        <v>15</v>
      </c>
      <c r="J893" s="408">
        <v>238.33332999999999</v>
      </c>
      <c r="K893" s="408"/>
      <c r="L893" s="408"/>
      <c r="M893" s="408"/>
      <c r="N893" s="6" t="s">
        <v>1872</v>
      </c>
      <c r="O893" s="409">
        <v>45693</v>
      </c>
      <c r="P893" s="33" t="str">
        <f>HYPERLINK("https://my.zakupivli.pro/remote/dispatcher/state_purchase_view/57204593", "UA-2025-02-05-002451-a")</f>
        <v>UA-2025-02-05-002451-a</v>
      </c>
      <c r="Q893" s="408"/>
      <c r="R893" s="408"/>
      <c r="S893" s="408"/>
      <c r="T893" s="409"/>
      <c r="U893" s="408"/>
      <c r="V893" s="408"/>
    </row>
    <row r="894" spans="1:22" ht="63" x14ac:dyDescent="0.25">
      <c r="A894" s="408">
        <v>888</v>
      </c>
      <c r="B894" s="410" t="s">
        <v>21</v>
      </c>
      <c r="C894" s="44" t="s">
        <v>1873</v>
      </c>
      <c r="D894" s="408"/>
      <c r="E894" s="408" t="s">
        <v>75</v>
      </c>
      <c r="F894" s="64" t="s">
        <v>1365</v>
      </c>
      <c r="G894" s="408" t="s">
        <v>186</v>
      </c>
      <c r="H894" s="408"/>
      <c r="I894" s="408">
        <v>7</v>
      </c>
      <c r="J894" s="408">
        <v>50.707000000000001</v>
      </c>
      <c r="K894" s="408"/>
      <c r="L894" s="410">
        <v>7</v>
      </c>
      <c r="M894" s="410">
        <v>50.707000000000001</v>
      </c>
      <c r="N894" s="6" t="s">
        <v>1877</v>
      </c>
      <c r="O894" s="409">
        <v>45694</v>
      </c>
      <c r="P894" s="33" t="str">
        <f>HYPERLINK("https://my.zakupivli.pro/remote/dispatcher/state_purchase_view/57272530", "UA-2025-02-06-014975-a")</f>
        <v>UA-2025-02-06-014975-a</v>
      </c>
      <c r="Q894" s="408"/>
      <c r="R894" s="410">
        <v>7</v>
      </c>
      <c r="S894" s="410">
        <v>50.707000000000001</v>
      </c>
      <c r="T894" s="411">
        <v>45694</v>
      </c>
      <c r="U894" s="408"/>
      <c r="V894" s="410" t="s">
        <v>59</v>
      </c>
    </row>
    <row r="895" spans="1:22" ht="78.75" x14ac:dyDescent="0.25">
      <c r="A895" s="410">
        <v>889</v>
      </c>
      <c r="B895" s="410" t="s">
        <v>21</v>
      </c>
      <c r="C895" s="44" t="s">
        <v>1874</v>
      </c>
      <c r="D895" s="410" t="s">
        <v>58</v>
      </c>
      <c r="E895" s="410" t="s">
        <v>75</v>
      </c>
      <c r="F895" s="64" t="s">
        <v>170</v>
      </c>
      <c r="G895" s="410" t="s">
        <v>186</v>
      </c>
      <c r="H895" s="410"/>
      <c r="I895" s="410">
        <v>15</v>
      </c>
      <c r="J895" s="410">
        <v>583.16665999999998</v>
      </c>
      <c r="K895" s="410"/>
      <c r="L895" s="410">
        <v>15</v>
      </c>
      <c r="M895" s="410">
        <v>583.16665999999998</v>
      </c>
      <c r="N895" s="6" t="s">
        <v>1878</v>
      </c>
      <c r="O895" s="411">
        <v>45694</v>
      </c>
      <c r="P895" s="33" t="str">
        <f>HYPERLINK("https://my.zakupivli.pro/remote/dispatcher/state_purchase_view/57269360", "UA-2025-02-06-013619-a")</f>
        <v>UA-2025-02-06-013619-a</v>
      </c>
      <c r="Q895" s="410"/>
      <c r="R895" s="410"/>
      <c r="S895" s="410"/>
      <c r="T895" s="411"/>
      <c r="U895" s="410"/>
      <c r="V895" s="410"/>
    </row>
    <row r="896" spans="1:22" ht="78.75" x14ac:dyDescent="0.25">
      <c r="A896" s="410">
        <v>890</v>
      </c>
      <c r="B896" s="410" t="s">
        <v>21</v>
      </c>
      <c r="C896" s="44" t="s">
        <v>1875</v>
      </c>
      <c r="D896" s="410" t="s">
        <v>58</v>
      </c>
      <c r="E896" s="410" t="s">
        <v>75</v>
      </c>
      <c r="F896" s="64" t="s">
        <v>1876</v>
      </c>
      <c r="G896" s="410" t="s">
        <v>186</v>
      </c>
      <c r="H896" s="410"/>
      <c r="I896" s="410">
        <v>16</v>
      </c>
      <c r="J896" s="410">
        <v>1516.6666600000001</v>
      </c>
      <c r="K896" s="410"/>
      <c r="L896" s="410">
        <v>16</v>
      </c>
      <c r="M896" s="410">
        <v>1516.6666600000001</v>
      </c>
      <c r="N896" s="6" t="s">
        <v>1879</v>
      </c>
      <c r="O896" s="411">
        <v>45694</v>
      </c>
      <c r="P896" s="33" t="str">
        <f>HYPERLINK("https://my.zakupivli.pro/remote/dispatcher/state_purchase_view/57248238", "UA-2025-02-06-004155-a")</f>
        <v>UA-2025-02-06-004155-a</v>
      </c>
      <c r="Q896" s="410"/>
      <c r="R896" s="410"/>
      <c r="S896" s="410"/>
      <c r="T896" s="411"/>
      <c r="U896" s="410"/>
      <c r="V896" s="410"/>
    </row>
    <row r="897" spans="1:22" ht="94.5" x14ac:dyDescent="0.25">
      <c r="A897" s="410">
        <v>891</v>
      </c>
      <c r="B897" s="410" t="s">
        <v>21</v>
      </c>
      <c r="C897" s="44" t="s">
        <v>1880</v>
      </c>
      <c r="D897" s="412" t="s">
        <v>58</v>
      </c>
      <c r="E897" s="410" t="s">
        <v>75</v>
      </c>
      <c r="F897" s="44" t="s">
        <v>174</v>
      </c>
      <c r="G897" s="410" t="s">
        <v>186</v>
      </c>
      <c r="H897" s="410"/>
      <c r="I897" s="410">
        <v>17</v>
      </c>
      <c r="J897" s="119">
        <v>720</v>
      </c>
      <c r="K897" s="410"/>
      <c r="L897" s="412">
        <v>17</v>
      </c>
      <c r="M897" s="119">
        <v>720</v>
      </c>
      <c r="N897" s="6" t="s">
        <v>1883</v>
      </c>
      <c r="O897" s="411">
        <v>45695</v>
      </c>
      <c r="P897" s="33" t="str">
        <f>HYPERLINK("https://my.zakupivli.pro/remote/dispatcher/state_purchase_view/57301275", "UA-2025-02-07-010817-a")</f>
        <v>UA-2025-02-07-010817-a</v>
      </c>
      <c r="Q897" s="410"/>
      <c r="R897" s="410"/>
      <c r="S897" s="410"/>
      <c r="T897" s="411"/>
      <c r="U897" s="410"/>
      <c r="V897" s="410"/>
    </row>
    <row r="898" spans="1:22" ht="220.5" x14ac:dyDescent="0.25">
      <c r="A898" s="410">
        <v>892</v>
      </c>
      <c r="B898" s="410" t="s">
        <v>40</v>
      </c>
      <c r="C898" s="44" t="s">
        <v>1881</v>
      </c>
      <c r="D898" s="410"/>
      <c r="E898" s="410" t="s">
        <v>373</v>
      </c>
      <c r="F898" s="44" t="s">
        <v>41</v>
      </c>
      <c r="G898" s="410" t="s">
        <v>184</v>
      </c>
      <c r="H898" s="410">
        <v>787.02700000000004</v>
      </c>
      <c r="I898" s="410">
        <v>1</v>
      </c>
      <c r="J898" s="412">
        <v>787.02700000000004</v>
      </c>
      <c r="K898" s="412">
        <v>787.02700000000004</v>
      </c>
      <c r="L898" s="412">
        <v>1</v>
      </c>
      <c r="M898" s="412">
        <v>787.02700000000004</v>
      </c>
      <c r="N898" s="6" t="s">
        <v>1884</v>
      </c>
      <c r="O898" s="413">
        <v>45695</v>
      </c>
      <c r="P898" s="33" t="str">
        <f>HYPERLINK("https://my.zakupivli.pro/remote/dispatcher/state_purchase_view/57295165", "UA-2025-02-07-007901-a")</f>
        <v>UA-2025-02-07-007901-a</v>
      </c>
      <c r="Q898" s="412">
        <v>787.02700000000004</v>
      </c>
      <c r="R898" s="412">
        <v>1</v>
      </c>
      <c r="S898" s="412">
        <v>787.02700000000004</v>
      </c>
      <c r="T898" s="413">
        <v>45695</v>
      </c>
      <c r="U898" s="410"/>
      <c r="V898" s="412" t="s">
        <v>59</v>
      </c>
    </row>
    <row r="899" spans="1:22" ht="110.25" x14ac:dyDescent="0.25">
      <c r="A899" s="410">
        <v>893</v>
      </c>
      <c r="B899" s="410" t="s">
        <v>40</v>
      </c>
      <c r="C899" s="44" t="s">
        <v>1882</v>
      </c>
      <c r="D899" s="410"/>
      <c r="E899" s="410" t="s">
        <v>75</v>
      </c>
      <c r="F899" s="44" t="s">
        <v>73</v>
      </c>
      <c r="G899" s="410" t="s">
        <v>184</v>
      </c>
      <c r="H899" s="410">
        <v>387.74173999999999</v>
      </c>
      <c r="I899" s="410">
        <v>1</v>
      </c>
      <c r="J899" s="412">
        <v>387.74173999999999</v>
      </c>
      <c r="K899" s="412">
        <v>387.74173999999999</v>
      </c>
      <c r="L899" s="412">
        <v>1</v>
      </c>
      <c r="M899" s="412">
        <v>387.74173999999999</v>
      </c>
      <c r="N899" s="6" t="s">
        <v>1885</v>
      </c>
      <c r="O899" s="413">
        <v>45695</v>
      </c>
      <c r="P899" s="33" t="str">
        <f>HYPERLINK("https://my.zakupivli.pro/remote/dispatcher/state_purchase_view/57279883", "UA-2025-02-07-001208-a")</f>
        <v>UA-2025-02-07-001208-a</v>
      </c>
      <c r="Q899" s="412">
        <v>387.74173999999999</v>
      </c>
      <c r="R899" s="412">
        <v>1</v>
      </c>
      <c r="S899" s="412">
        <v>387.74173999999999</v>
      </c>
      <c r="T899" s="413">
        <v>45695</v>
      </c>
      <c r="U899" s="410"/>
      <c r="V899" s="412" t="s">
        <v>59</v>
      </c>
    </row>
    <row r="900" spans="1:22" ht="63" x14ac:dyDescent="0.25">
      <c r="A900" s="414">
        <v>894</v>
      </c>
      <c r="B900" s="414" t="s">
        <v>40</v>
      </c>
      <c r="C900" s="44" t="s">
        <v>1886</v>
      </c>
      <c r="D900" s="414"/>
      <c r="E900" s="414" t="s">
        <v>75</v>
      </c>
      <c r="F900" s="44" t="s">
        <v>73</v>
      </c>
      <c r="G900" s="414" t="s">
        <v>184</v>
      </c>
      <c r="H900" s="414">
        <v>243.83950999999999</v>
      </c>
      <c r="I900" s="414">
        <v>1</v>
      </c>
      <c r="J900" s="414">
        <v>243.83950999999999</v>
      </c>
      <c r="K900" s="414">
        <v>243.83950999999999</v>
      </c>
      <c r="L900" s="414">
        <v>1</v>
      </c>
      <c r="M900" s="414">
        <v>243.83950999999999</v>
      </c>
      <c r="N900" s="6" t="s">
        <v>1887</v>
      </c>
      <c r="O900" s="415">
        <v>45698</v>
      </c>
      <c r="P900" s="33" t="str">
        <f>HYPERLINK("https://my.zakupivli.pro/remote/dispatcher/state_purchase_view/57327334", "UA-2025-02-10-005542-a")</f>
        <v>UA-2025-02-10-005542-a</v>
      </c>
      <c r="Q900" s="414">
        <v>243.83950999999999</v>
      </c>
      <c r="R900" s="414">
        <v>1</v>
      </c>
      <c r="S900" s="414">
        <v>243.83950999999999</v>
      </c>
      <c r="T900" s="415">
        <v>45691</v>
      </c>
      <c r="U900" s="414"/>
      <c r="V900" s="414" t="s">
        <v>59</v>
      </c>
    </row>
    <row r="901" spans="1:22" ht="141.75" x14ac:dyDescent="0.25">
      <c r="A901" s="416">
        <v>895</v>
      </c>
      <c r="B901" s="416" t="s">
        <v>21</v>
      </c>
      <c r="C901" s="44" t="s">
        <v>1888</v>
      </c>
      <c r="D901" s="416" t="s">
        <v>58</v>
      </c>
      <c r="E901" s="416" t="s">
        <v>75</v>
      </c>
      <c r="F901" s="44" t="s">
        <v>36</v>
      </c>
      <c r="G901" s="416" t="s">
        <v>185</v>
      </c>
      <c r="H901" s="416"/>
      <c r="I901" s="416">
        <v>121</v>
      </c>
      <c r="J901" s="119">
        <v>2684.5</v>
      </c>
      <c r="K901" s="416"/>
      <c r="L901" s="416">
        <v>121</v>
      </c>
      <c r="M901" s="119">
        <v>2684.5</v>
      </c>
      <c r="N901" s="6" t="s">
        <v>1895</v>
      </c>
      <c r="O901" s="417">
        <v>45699</v>
      </c>
      <c r="P901" s="33" t="str">
        <f>HYPERLINK("https://my.zakupivli.pro/remote/dispatcher/state_purchase_view/57385934", "UA-2025-02-11-014813-a")</f>
        <v>UA-2025-02-11-014813-a</v>
      </c>
      <c r="Q901" s="416"/>
      <c r="R901" s="416"/>
      <c r="S901" s="416"/>
      <c r="T901" s="417"/>
      <c r="U901" s="416"/>
      <c r="V901" s="416"/>
    </row>
    <row r="902" spans="1:22" ht="78.75" x14ac:dyDescent="0.25">
      <c r="A902" s="416">
        <v>896</v>
      </c>
      <c r="B902" s="416" t="s">
        <v>21</v>
      </c>
      <c r="C902" s="44" t="s">
        <v>1889</v>
      </c>
      <c r="D902" s="416" t="s">
        <v>58</v>
      </c>
      <c r="E902" s="416" t="s">
        <v>75</v>
      </c>
      <c r="F902" s="44" t="s">
        <v>406</v>
      </c>
      <c r="G902" s="416" t="s">
        <v>186</v>
      </c>
      <c r="H902" s="416"/>
      <c r="I902" s="416">
        <v>23</v>
      </c>
      <c r="J902" s="416">
        <v>2904.5833299999999</v>
      </c>
      <c r="K902" s="416"/>
      <c r="L902" s="416">
        <v>23</v>
      </c>
      <c r="M902" s="416">
        <v>2904.5833299999999</v>
      </c>
      <c r="N902" s="6" t="s">
        <v>1896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/>
      <c r="R902" s="416"/>
      <c r="S902" s="416"/>
      <c r="T902" s="417"/>
      <c r="U902" s="416"/>
      <c r="V902" s="416"/>
    </row>
    <row r="903" spans="1:22" ht="78.75" x14ac:dyDescent="0.25">
      <c r="A903" s="416">
        <v>897</v>
      </c>
      <c r="B903" s="416" t="s">
        <v>21</v>
      </c>
      <c r="C903" s="44" t="s">
        <v>1890</v>
      </c>
      <c r="D903" s="416" t="s">
        <v>58</v>
      </c>
      <c r="E903" s="416" t="s">
        <v>75</v>
      </c>
      <c r="F903" s="44" t="s">
        <v>406</v>
      </c>
      <c r="G903" s="416" t="s">
        <v>186</v>
      </c>
      <c r="H903" s="416"/>
      <c r="I903" s="416">
        <v>18</v>
      </c>
      <c r="J903" s="416">
        <v>2034.8084100000001</v>
      </c>
      <c r="K903" s="416"/>
      <c r="L903" s="416">
        <v>18</v>
      </c>
      <c r="M903" s="416">
        <v>2034.8084100000001</v>
      </c>
      <c r="N903" s="6" t="s">
        <v>1897</v>
      </c>
      <c r="O903" s="417">
        <v>45699</v>
      </c>
      <c r="P903" s="33" t="str">
        <f>HYPERLINK("https://my.zakupivli.pro/remote/dispatcher/state_purchase_view/57385694", "UA-2025-02-11-014703-a")</f>
        <v>UA-2025-02-11-014703-a</v>
      </c>
      <c r="Q903" s="416"/>
      <c r="R903" s="416"/>
      <c r="S903" s="416"/>
      <c r="T903" s="417"/>
      <c r="U903" s="416"/>
      <c r="V903" s="416"/>
    </row>
    <row r="904" spans="1:22" ht="78.75" x14ac:dyDescent="0.25">
      <c r="A904" s="416">
        <v>898</v>
      </c>
      <c r="B904" s="416" t="s">
        <v>21</v>
      </c>
      <c r="C904" s="44" t="s">
        <v>1891</v>
      </c>
      <c r="D904" s="416" t="s">
        <v>58</v>
      </c>
      <c r="E904" s="416" t="s">
        <v>75</v>
      </c>
      <c r="F904" s="44" t="s">
        <v>406</v>
      </c>
      <c r="G904" s="416" t="s">
        <v>186</v>
      </c>
      <c r="H904" s="416"/>
      <c r="I904" s="416">
        <v>1</v>
      </c>
      <c r="J904" s="416">
        <v>1791.6666600000001</v>
      </c>
      <c r="K904" s="416"/>
      <c r="L904" s="416">
        <v>1</v>
      </c>
      <c r="M904" s="416">
        <v>1791.6666600000001</v>
      </c>
      <c r="N904" s="6" t="s">
        <v>1898</v>
      </c>
      <c r="O904" s="417">
        <v>45699</v>
      </c>
      <c r="P904" s="33" t="str">
        <f>HYPERLINK("https://my.zakupivli.pro/remote/dispatcher/state_purchase_view/57385694", "UA-2025-02-11-014703-a")</f>
        <v>UA-2025-02-11-014703-a</v>
      </c>
      <c r="Q904" s="416"/>
      <c r="R904" s="416"/>
      <c r="S904" s="416"/>
      <c r="T904" s="417"/>
      <c r="U904" s="416"/>
      <c r="V904" s="416"/>
    </row>
    <row r="905" spans="1:22" ht="78.75" x14ac:dyDescent="0.25">
      <c r="A905" s="416">
        <v>899</v>
      </c>
      <c r="B905" s="416" t="s">
        <v>21</v>
      </c>
      <c r="C905" s="44" t="s">
        <v>1892</v>
      </c>
      <c r="D905" s="416" t="s">
        <v>58</v>
      </c>
      <c r="E905" s="416" t="s">
        <v>75</v>
      </c>
      <c r="F905" s="44" t="s">
        <v>406</v>
      </c>
      <c r="G905" s="416" t="s">
        <v>186</v>
      </c>
      <c r="H905" s="416"/>
      <c r="I905" s="416">
        <v>4</v>
      </c>
      <c r="J905" s="119">
        <v>6268.7</v>
      </c>
      <c r="K905" s="416"/>
      <c r="L905" s="416">
        <v>4</v>
      </c>
      <c r="M905" s="119">
        <v>6268.7</v>
      </c>
      <c r="N905" s="6" t="s">
        <v>1899</v>
      </c>
      <c r="O905" s="417">
        <v>45699</v>
      </c>
      <c r="P905" s="33" t="str">
        <f>HYPERLINK("https://my.zakupivli.pro/remote/dispatcher/state_purchase_view/57385694", "UA-2025-02-11-014703-a")</f>
        <v>UA-2025-02-11-014703-a</v>
      </c>
      <c r="Q905" s="416"/>
      <c r="R905" s="416"/>
      <c r="S905" s="416"/>
      <c r="T905" s="417"/>
      <c r="U905" s="416"/>
      <c r="V905" s="416"/>
    </row>
    <row r="906" spans="1:22" ht="110.25" x14ac:dyDescent="0.25">
      <c r="A906" s="416">
        <v>900</v>
      </c>
      <c r="B906" s="416" t="s">
        <v>21</v>
      </c>
      <c r="C906" s="44" t="s">
        <v>1893</v>
      </c>
      <c r="D906" s="416" t="s">
        <v>58</v>
      </c>
      <c r="E906" s="416" t="s">
        <v>75</v>
      </c>
      <c r="F906" s="44" t="s">
        <v>1118</v>
      </c>
      <c r="G906" s="416" t="s">
        <v>186</v>
      </c>
      <c r="H906" s="416"/>
      <c r="I906" s="416">
        <v>10</v>
      </c>
      <c r="J906" s="119">
        <v>218.75</v>
      </c>
      <c r="K906" s="416"/>
      <c r="L906" s="416">
        <v>10</v>
      </c>
      <c r="M906" s="119">
        <v>218.75</v>
      </c>
      <c r="N906" s="6" t="s">
        <v>1900</v>
      </c>
      <c r="O906" s="417">
        <v>45699</v>
      </c>
      <c r="P906" s="33" t="str">
        <f>HYPERLINK("https://my.zakupivli.pro/remote/dispatcher/state_purchase_view/57380194", "UA-2025-02-11-012151-a")</f>
        <v>UA-2025-02-11-012151-a</v>
      </c>
      <c r="Q906" s="416"/>
      <c r="R906" s="416"/>
      <c r="S906" s="416"/>
      <c r="T906" s="417"/>
      <c r="U906" s="416"/>
      <c r="V906" s="416"/>
    </row>
    <row r="907" spans="1:22" ht="110.25" x14ac:dyDescent="0.25">
      <c r="A907" s="416">
        <v>901</v>
      </c>
      <c r="B907" s="416" t="s">
        <v>21</v>
      </c>
      <c r="C907" s="44" t="s">
        <v>1894</v>
      </c>
      <c r="D907" s="416"/>
      <c r="E907" s="416" t="s">
        <v>373</v>
      </c>
      <c r="F907" s="44" t="s">
        <v>1636</v>
      </c>
      <c r="G907" s="416" t="s">
        <v>185</v>
      </c>
      <c r="H907" s="119">
        <v>47.5</v>
      </c>
      <c r="I907" s="416">
        <v>1</v>
      </c>
      <c r="J907" s="119">
        <v>47.5</v>
      </c>
      <c r="K907" s="119">
        <v>47.5</v>
      </c>
      <c r="L907" s="416">
        <v>1</v>
      </c>
      <c r="M907" s="119">
        <v>47.5</v>
      </c>
      <c r="N907" s="6" t="s">
        <v>1901</v>
      </c>
      <c r="O907" s="417">
        <v>45700</v>
      </c>
      <c r="P907" s="33" t="str">
        <f>HYPERLINK("https://my.zakupivli.pro/remote/dispatcher/state_purchase_view/57407976", "UA-2025-02-12-008425-a")</f>
        <v>UA-2025-02-12-008425-a</v>
      </c>
      <c r="Q907" s="119">
        <v>47.5</v>
      </c>
      <c r="R907" s="416">
        <v>1</v>
      </c>
      <c r="S907" s="119">
        <v>47.5</v>
      </c>
      <c r="T907" s="417">
        <v>45700</v>
      </c>
      <c r="U907" s="416"/>
      <c r="V907" s="416" t="s">
        <v>59</v>
      </c>
    </row>
    <row r="908" spans="1:22" ht="63" x14ac:dyDescent="0.25">
      <c r="A908" s="416">
        <v>902</v>
      </c>
      <c r="B908" s="416" t="s">
        <v>21</v>
      </c>
      <c r="C908" s="44" t="s">
        <v>1902</v>
      </c>
      <c r="D908" s="416"/>
      <c r="E908" s="416" t="s">
        <v>75</v>
      </c>
      <c r="F908" s="44" t="s">
        <v>1164</v>
      </c>
      <c r="G908" s="416" t="s">
        <v>185</v>
      </c>
      <c r="H908" s="416"/>
      <c r="I908" s="416">
        <v>600</v>
      </c>
      <c r="J908" s="119">
        <v>82.38</v>
      </c>
      <c r="K908" s="416"/>
      <c r="L908" s="419">
        <v>600</v>
      </c>
      <c r="M908" s="119">
        <v>82.38</v>
      </c>
      <c r="N908" s="6" t="s">
        <v>1909</v>
      </c>
      <c r="O908" s="417">
        <v>45701</v>
      </c>
      <c r="P908" s="33" t="str">
        <f>HYPERLINK("https://my.zakupivli.pro/remote/dispatcher/state_purchase_view/57447516", "UA-2025-02-13-010243-a")</f>
        <v>UA-2025-02-13-010243-a</v>
      </c>
      <c r="Q908" s="416"/>
      <c r="R908" s="419">
        <v>600</v>
      </c>
      <c r="S908" s="119">
        <v>82.38</v>
      </c>
      <c r="T908" s="418">
        <v>45729</v>
      </c>
      <c r="U908" s="416"/>
      <c r="V908" s="419" t="s">
        <v>59</v>
      </c>
    </row>
    <row r="909" spans="1:22" ht="141.75" x14ac:dyDescent="0.25">
      <c r="A909" s="416">
        <v>903</v>
      </c>
      <c r="B909" s="416" t="s">
        <v>21</v>
      </c>
      <c r="C909" s="44" t="s">
        <v>1903</v>
      </c>
      <c r="D909" s="419" t="s">
        <v>58</v>
      </c>
      <c r="E909" s="416" t="s">
        <v>75</v>
      </c>
      <c r="F909" s="44" t="s">
        <v>1908</v>
      </c>
      <c r="G909" s="416" t="s">
        <v>186</v>
      </c>
      <c r="H909" s="416"/>
      <c r="I909" s="416">
        <v>23</v>
      </c>
      <c r="J909" s="416">
        <v>1258.3333299999999</v>
      </c>
      <c r="K909" s="416"/>
      <c r="L909" s="419">
        <v>23</v>
      </c>
      <c r="M909" s="419">
        <v>1258.3333299999999</v>
      </c>
      <c r="N909" s="6" t="s">
        <v>1910</v>
      </c>
      <c r="O909" s="421">
        <v>45701</v>
      </c>
      <c r="P909" s="33" t="str">
        <f>HYPERLINK("https://my.zakupivli.pro/remote/dispatcher/state_purchase_view/57446387", "UA-2025-02-13-009809-a")</f>
        <v>UA-2025-02-13-009809-a</v>
      </c>
      <c r="Q909" s="416"/>
      <c r="R909" s="416"/>
      <c r="S909" s="416"/>
      <c r="T909" s="417"/>
      <c r="U909" s="416"/>
      <c r="V909" s="416"/>
    </row>
    <row r="910" spans="1:22" ht="110.25" x14ac:dyDescent="0.25">
      <c r="A910" s="416">
        <v>904</v>
      </c>
      <c r="B910" s="416" t="s">
        <v>21</v>
      </c>
      <c r="C910" s="44" t="s">
        <v>1904</v>
      </c>
      <c r="D910" s="419" t="s">
        <v>58</v>
      </c>
      <c r="E910" s="416" t="s">
        <v>75</v>
      </c>
      <c r="F910" s="44" t="s">
        <v>1069</v>
      </c>
      <c r="G910" s="416" t="s">
        <v>185</v>
      </c>
      <c r="H910" s="416"/>
      <c r="I910" s="416">
        <v>762</v>
      </c>
      <c r="J910" s="416">
        <v>464.81247000000002</v>
      </c>
      <c r="K910" s="416"/>
      <c r="L910" s="419">
        <v>762</v>
      </c>
      <c r="M910" s="419">
        <v>464.81247000000002</v>
      </c>
      <c r="N910" s="6" t="s">
        <v>1911</v>
      </c>
      <c r="O910" s="421">
        <v>45701</v>
      </c>
      <c r="P910" s="33" t="str">
        <f>HYPERLINK("https://my.zakupivli.pro/remote/dispatcher/state_purchase_view/57445600", "UA-2025-02-13-009405-a")</f>
        <v>UA-2025-02-13-009405-a</v>
      </c>
      <c r="Q910" s="416"/>
      <c r="R910" s="416"/>
      <c r="S910" s="416"/>
      <c r="T910" s="417"/>
      <c r="U910" s="416"/>
      <c r="V910" s="416"/>
    </row>
    <row r="911" spans="1:22" ht="157.5" x14ac:dyDescent="0.25">
      <c r="A911" s="416">
        <v>905</v>
      </c>
      <c r="B911" s="416" t="s">
        <v>40</v>
      </c>
      <c r="C911" s="44" t="s">
        <v>1905</v>
      </c>
      <c r="D911" s="416"/>
      <c r="E911" s="416" t="s">
        <v>373</v>
      </c>
      <c r="F911" s="44" t="s">
        <v>885</v>
      </c>
      <c r="G911" s="416" t="s">
        <v>184</v>
      </c>
      <c r="H911" s="416">
        <v>373.69754999999998</v>
      </c>
      <c r="I911" s="416">
        <v>1</v>
      </c>
      <c r="J911" s="419">
        <v>373.69754999999998</v>
      </c>
      <c r="K911" s="419">
        <v>373.69754999999998</v>
      </c>
      <c r="L911" s="419">
        <v>1</v>
      </c>
      <c r="M911" s="419">
        <v>373.69754999999998</v>
      </c>
      <c r="N911" s="6" t="s">
        <v>1912</v>
      </c>
      <c r="O911" s="421">
        <v>45701</v>
      </c>
      <c r="P911" s="33" t="str">
        <f>HYPERLINK("https://my.zakupivli.pro/remote/dispatcher/state_purchase_view/57443185", "UA-2025-02-13-008334-a")</f>
        <v>UA-2025-02-13-008334-a</v>
      </c>
      <c r="Q911" s="419">
        <v>373.69754999999998</v>
      </c>
      <c r="R911" s="419">
        <v>1</v>
      </c>
      <c r="S911" s="419">
        <v>373.69754999999998</v>
      </c>
      <c r="T911" s="421">
        <v>45701</v>
      </c>
      <c r="U911" s="416"/>
      <c r="V911" s="419" t="s">
        <v>59</v>
      </c>
    </row>
    <row r="912" spans="1:22" ht="126" x14ac:dyDescent="0.25">
      <c r="A912" s="416">
        <v>906</v>
      </c>
      <c r="B912" s="416" t="s">
        <v>40</v>
      </c>
      <c r="C912" s="44" t="s">
        <v>1906</v>
      </c>
      <c r="D912" s="416"/>
      <c r="E912" s="416" t="s">
        <v>373</v>
      </c>
      <c r="F912" s="44" t="s">
        <v>41</v>
      </c>
      <c r="G912" s="416" t="s">
        <v>184</v>
      </c>
      <c r="H912" s="416">
        <v>91.886300000000006</v>
      </c>
      <c r="I912" s="416">
        <v>1</v>
      </c>
      <c r="J912" s="419">
        <v>91.886300000000006</v>
      </c>
      <c r="K912" s="419">
        <v>91.886300000000006</v>
      </c>
      <c r="L912" s="419">
        <v>1</v>
      </c>
      <c r="M912" s="419">
        <v>91.886300000000006</v>
      </c>
      <c r="N912" s="6" t="s">
        <v>1913</v>
      </c>
      <c r="O912" s="421">
        <v>45701</v>
      </c>
      <c r="P912" s="33" t="str">
        <f>HYPERLINK("https://my.zakupivli.pro/remote/dispatcher/state_purchase_view/57441860", "UA-2025-02-13-007747-a")</f>
        <v>UA-2025-02-13-007747-a</v>
      </c>
      <c r="Q912" s="419">
        <v>91.886300000000006</v>
      </c>
      <c r="R912" s="419">
        <v>1</v>
      </c>
      <c r="S912" s="419">
        <v>91.886300000000006</v>
      </c>
      <c r="T912" s="421">
        <v>45701</v>
      </c>
      <c r="U912" s="416"/>
      <c r="V912" s="419" t="s">
        <v>59</v>
      </c>
    </row>
    <row r="913" spans="1:22" ht="110.25" x14ac:dyDescent="0.25">
      <c r="A913" s="416">
        <v>907</v>
      </c>
      <c r="B913" s="416" t="s">
        <v>40</v>
      </c>
      <c r="C913" s="44" t="s">
        <v>1907</v>
      </c>
      <c r="D913" s="416"/>
      <c r="E913" s="416" t="s">
        <v>373</v>
      </c>
      <c r="F913" s="44" t="s">
        <v>885</v>
      </c>
      <c r="G913" s="416" t="s">
        <v>184</v>
      </c>
      <c r="H913" s="416">
        <v>82.772499999999994</v>
      </c>
      <c r="I913" s="416">
        <v>1</v>
      </c>
      <c r="J913" s="419">
        <v>82.772499999999994</v>
      </c>
      <c r="K913" s="419">
        <v>82.772499999999994</v>
      </c>
      <c r="L913" s="419">
        <v>1</v>
      </c>
      <c r="M913" s="419">
        <v>82.772499999999994</v>
      </c>
      <c r="N913" s="6" t="s">
        <v>1914</v>
      </c>
      <c r="O913" s="421">
        <v>45701</v>
      </c>
      <c r="P913" s="33" t="str">
        <f>HYPERLINK("https://my.zakupivli.pro/remote/dispatcher/state_purchase_view/57435375", "UA-2025-02-13-004874-a")</f>
        <v>UA-2025-02-13-004874-a</v>
      </c>
      <c r="Q913" s="419">
        <v>82.772499999999994</v>
      </c>
      <c r="R913" s="419">
        <v>1</v>
      </c>
      <c r="S913" s="419">
        <v>82.772499999999994</v>
      </c>
      <c r="T913" s="421">
        <v>45701</v>
      </c>
      <c r="U913" s="416"/>
      <c r="V913" s="419" t="s">
        <v>59</v>
      </c>
    </row>
    <row r="914" spans="1:22" ht="63" x14ac:dyDescent="0.25">
      <c r="A914" s="419">
        <v>908</v>
      </c>
      <c r="B914" s="420" t="s">
        <v>40</v>
      </c>
      <c r="C914" s="44" t="s">
        <v>1915</v>
      </c>
      <c r="D914" s="419"/>
      <c r="E914" s="419" t="s">
        <v>75</v>
      </c>
      <c r="F914" s="44" t="s">
        <v>73</v>
      </c>
      <c r="G914" s="419" t="s">
        <v>184</v>
      </c>
      <c r="H914" s="419">
        <v>273.72771999999998</v>
      </c>
      <c r="I914" s="419">
        <v>1</v>
      </c>
      <c r="J914" s="420">
        <v>273.72771999999998</v>
      </c>
      <c r="K914" s="420">
        <v>273.72771999999998</v>
      </c>
      <c r="L914" s="420">
        <v>1</v>
      </c>
      <c r="M914" s="420">
        <v>273.72771999999998</v>
      </c>
      <c r="N914" s="6" t="s">
        <v>1916</v>
      </c>
      <c r="O914" s="421">
        <v>45701</v>
      </c>
      <c r="P914" s="122" t="str">
        <f>HYPERLINK("https://my.zakupivli.pro/remote/dispatcher/state_purchase_view/57453868", "UA-2025-02-13-013204-a")</f>
        <v>UA-2025-02-13-013204-a</v>
      </c>
      <c r="Q914" s="420">
        <v>273.72771999999998</v>
      </c>
      <c r="R914" s="420">
        <v>1</v>
      </c>
      <c r="S914" s="420">
        <v>273.72771999999998</v>
      </c>
      <c r="T914" s="421">
        <v>45687</v>
      </c>
      <c r="U914" s="419"/>
      <c r="V914" s="420" t="s">
        <v>59</v>
      </c>
    </row>
    <row r="915" spans="1:22" ht="110.25" x14ac:dyDescent="0.25">
      <c r="A915" s="419">
        <v>909</v>
      </c>
      <c r="B915" s="419" t="s">
        <v>21</v>
      </c>
      <c r="C915" s="44" t="s">
        <v>1917</v>
      </c>
      <c r="D915" s="419"/>
      <c r="E915" s="422" t="s">
        <v>75</v>
      </c>
      <c r="F915" s="44" t="s">
        <v>734</v>
      </c>
      <c r="G915" s="419" t="s">
        <v>186</v>
      </c>
      <c r="H915" s="419"/>
      <c r="I915" s="419">
        <v>41</v>
      </c>
      <c r="J915" s="419">
        <v>541.66665999999998</v>
      </c>
      <c r="K915" s="419"/>
      <c r="L915" s="422">
        <v>41</v>
      </c>
      <c r="M915" s="422">
        <v>541.66665999999998</v>
      </c>
      <c r="N915" s="6" t="s">
        <v>1923</v>
      </c>
      <c r="O915" s="418">
        <v>45702</v>
      </c>
      <c r="P915" s="33" t="str">
        <f>HYPERLINK("https://my.zakupivli.pro/remote/dispatcher/state_purchase_view/57483469", "UA-2025-02-14-010906-a")</f>
        <v>UA-2025-02-14-010906-a</v>
      </c>
      <c r="Q915" s="419"/>
      <c r="R915" s="419"/>
      <c r="S915" s="419"/>
      <c r="T915" s="418"/>
      <c r="U915" s="419"/>
      <c r="V915" s="419"/>
    </row>
    <row r="916" spans="1:22" ht="63" x14ac:dyDescent="0.25">
      <c r="A916" s="419">
        <v>910</v>
      </c>
      <c r="B916" s="422" t="s">
        <v>40</v>
      </c>
      <c r="C916" s="44" t="s">
        <v>1918</v>
      </c>
      <c r="D916" s="419"/>
      <c r="E916" s="422" t="s">
        <v>75</v>
      </c>
      <c r="F916" s="44" t="s">
        <v>542</v>
      </c>
      <c r="G916" s="419" t="s">
        <v>184</v>
      </c>
      <c r="H916" s="419">
        <v>640.28858000000002</v>
      </c>
      <c r="I916" s="419">
        <v>1</v>
      </c>
      <c r="J916" s="422">
        <v>640.28858000000002</v>
      </c>
      <c r="K916" s="422">
        <v>640.28858000000002</v>
      </c>
      <c r="L916" s="422">
        <v>1</v>
      </c>
      <c r="M916" s="422">
        <v>640.28858000000002</v>
      </c>
      <c r="N916" s="6" t="s">
        <v>1924</v>
      </c>
      <c r="O916" s="423">
        <v>45702</v>
      </c>
      <c r="P916" s="33" t="str">
        <f>HYPERLINK("https://my.zakupivli.pro/remote/dispatcher/state_purchase_view/57480226", "UA-2025-02-14-009461-a")</f>
        <v>UA-2025-02-14-009461-a</v>
      </c>
      <c r="Q916" s="422">
        <v>640.28858000000002</v>
      </c>
      <c r="R916" s="422">
        <v>1</v>
      </c>
      <c r="S916" s="422">
        <v>640.28858000000002</v>
      </c>
      <c r="T916" s="423">
        <v>45702</v>
      </c>
      <c r="U916" s="419"/>
      <c r="V916" s="422" t="s">
        <v>59</v>
      </c>
    </row>
    <row r="917" spans="1:22" ht="63" x14ac:dyDescent="0.25">
      <c r="A917" s="419">
        <v>911</v>
      </c>
      <c r="B917" s="422" t="s">
        <v>40</v>
      </c>
      <c r="C917" s="44" t="s">
        <v>1918</v>
      </c>
      <c r="D917" s="419"/>
      <c r="E917" s="422" t="s">
        <v>75</v>
      </c>
      <c r="F917" s="44" t="s">
        <v>542</v>
      </c>
      <c r="G917" s="419" t="s">
        <v>184</v>
      </c>
      <c r="H917" s="419">
        <v>603.43341999999996</v>
      </c>
      <c r="I917" s="419">
        <v>1</v>
      </c>
      <c r="J917" s="422">
        <v>603.43341999999996</v>
      </c>
      <c r="K917" s="422">
        <v>603.43341999999996</v>
      </c>
      <c r="L917" s="422">
        <v>1</v>
      </c>
      <c r="M917" s="422">
        <v>603.43341999999996</v>
      </c>
      <c r="N917" s="6" t="s">
        <v>1925</v>
      </c>
      <c r="O917" s="423">
        <v>45702</v>
      </c>
      <c r="P917" s="33" t="str">
        <f>HYPERLINK("https://my.zakupivli.pro/remote/dispatcher/state_purchase_view/57478572", "UA-2025-02-14-008779-a")</f>
        <v>UA-2025-02-14-008779-a</v>
      </c>
      <c r="Q917" s="422">
        <v>603.43341999999996</v>
      </c>
      <c r="R917" s="422">
        <v>1</v>
      </c>
      <c r="S917" s="422">
        <v>603.43341999999996</v>
      </c>
      <c r="T917" s="423">
        <v>45702</v>
      </c>
      <c r="U917" s="419"/>
      <c r="V917" s="422" t="s">
        <v>59</v>
      </c>
    </row>
    <row r="918" spans="1:22" ht="78.75" x14ac:dyDescent="0.25">
      <c r="A918" s="419">
        <v>912</v>
      </c>
      <c r="B918" s="422" t="s">
        <v>40</v>
      </c>
      <c r="C918" s="44" t="s">
        <v>1919</v>
      </c>
      <c r="D918" s="419"/>
      <c r="E918" s="419" t="s">
        <v>373</v>
      </c>
      <c r="F918" s="44" t="s">
        <v>885</v>
      </c>
      <c r="G918" s="419" t="s">
        <v>184</v>
      </c>
      <c r="H918" s="419">
        <v>77.498519999999999</v>
      </c>
      <c r="I918" s="419">
        <v>1</v>
      </c>
      <c r="J918" s="422">
        <v>77.498519999999999</v>
      </c>
      <c r="K918" s="422">
        <v>77.498519999999999</v>
      </c>
      <c r="L918" s="422">
        <v>1</v>
      </c>
      <c r="M918" s="422">
        <v>77.498519999999999</v>
      </c>
      <c r="N918" s="6" t="s">
        <v>1926</v>
      </c>
      <c r="O918" s="423">
        <v>45702</v>
      </c>
      <c r="P918" s="33" t="str">
        <f>HYPERLINK("https://my.zakupivli.pro/remote/dispatcher/state_purchase_view/57476914", "UA-2025-02-14-008026-a")</f>
        <v>UA-2025-02-14-008026-a</v>
      </c>
      <c r="Q918" s="422">
        <v>77.498519999999999</v>
      </c>
      <c r="R918" s="422">
        <v>1</v>
      </c>
      <c r="S918" s="422">
        <v>77.498519999999999</v>
      </c>
      <c r="T918" s="423">
        <v>45702</v>
      </c>
      <c r="U918" s="419"/>
      <c r="V918" s="422" t="s">
        <v>59</v>
      </c>
    </row>
    <row r="919" spans="1:22" ht="63" x14ac:dyDescent="0.25">
      <c r="A919" s="422">
        <v>913</v>
      </c>
      <c r="B919" s="422" t="s">
        <v>21</v>
      </c>
      <c r="C919" s="44" t="s">
        <v>1920</v>
      </c>
      <c r="D919" s="422"/>
      <c r="E919" s="422" t="s">
        <v>75</v>
      </c>
      <c r="F919" s="44" t="s">
        <v>734</v>
      </c>
      <c r="G919" s="422" t="s">
        <v>1159</v>
      </c>
      <c r="H919" s="422"/>
      <c r="I919" s="422">
        <v>143</v>
      </c>
      <c r="J919" s="422">
        <v>48.762999999999998</v>
      </c>
      <c r="K919" s="422"/>
      <c r="L919" s="422">
        <v>143</v>
      </c>
      <c r="M919" s="422">
        <v>48.762999999999998</v>
      </c>
      <c r="N919" s="6" t="s">
        <v>1927</v>
      </c>
      <c r="O919" s="423">
        <v>45702</v>
      </c>
      <c r="P919" s="33" t="str">
        <f>HYPERLINK("https://my.zakupivli.pro/remote/dispatcher/state_purchase_view/57476203", "UA-2025-02-14-007675-a")</f>
        <v>UA-2025-02-14-007675-a</v>
      </c>
      <c r="Q919" s="422"/>
      <c r="R919" s="422">
        <v>143</v>
      </c>
      <c r="S919" s="422">
        <v>48.762999999999998</v>
      </c>
      <c r="T919" s="423">
        <v>45702</v>
      </c>
      <c r="U919" s="422"/>
      <c r="V919" s="422" t="s">
        <v>59</v>
      </c>
    </row>
    <row r="920" spans="1:22" ht="126" x14ac:dyDescent="0.25">
      <c r="A920" s="422">
        <v>914</v>
      </c>
      <c r="B920" s="422" t="s">
        <v>21</v>
      </c>
      <c r="C920" s="44" t="s">
        <v>1921</v>
      </c>
      <c r="D920" s="422"/>
      <c r="E920" s="422" t="s">
        <v>75</v>
      </c>
      <c r="F920" s="44" t="s">
        <v>178</v>
      </c>
      <c r="G920" s="422" t="s">
        <v>185</v>
      </c>
      <c r="H920" s="422"/>
      <c r="I920" s="422">
        <v>10</v>
      </c>
      <c r="J920" s="119">
        <v>330</v>
      </c>
      <c r="K920" s="422"/>
      <c r="L920" s="422">
        <v>10</v>
      </c>
      <c r="M920" s="119">
        <v>330</v>
      </c>
      <c r="N920" s="6" t="s">
        <v>1928</v>
      </c>
      <c r="O920" s="423">
        <v>45702</v>
      </c>
      <c r="P920" s="33" t="str">
        <f>HYPERLINK("https://my.zakupivli.pro/remote/dispatcher/state_purchase_view/57475723", "UA-2025-02-14-007472-a")</f>
        <v>UA-2025-02-14-007472-a</v>
      </c>
      <c r="Q920" s="422"/>
      <c r="R920" s="422"/>
      <c r="S920" s="422"/>
      <c r="T920" s="423"/>
      <c r="U920" s="422"/>
      <c r="V920" s="422"/>
    </row>
    <row r="921" spans="1:22" ht="63" x14ac:dyDescent="0.25">
      <c r="A921" s="422">
        <v>915</v>
      </c>
      <c r="B921" s="422" t="s">
        <v>21</v>
      </c>
      <c r="C921" s="44" t="s">
        <v>1922</v>
      </c>
      <c r="D921" s="422"/>
      <c r="E921" s="422" t="s">
        <v>75</v>
      </c>
      <c r="F921" s="44" t="s">
        <v>30</v>
      </c>
      <c r="G921" s="422" t="s">
        <v>185</v>
      </c>
      <c r="H921" s="422"/>
      <c r="I921" s="422">
        <v>2</v>
      </c>
      <c r="J921" s="119">
        <v>52.1</v>
      </c>
      <c r="K921" s="422"/>
      <c r="L921" s="422">
        <v>2</v>
      </c>
      <c r="M921" s="119">
        <v>52.1</v>
      </c>
      <c r="N921" s="6" t="s">
        <v>1929</v>
      </c>
      <c r="O921" s="423">
        <v>45702</v>
      </c>
      <c r="P921" s="33" t="str">
        <f>HYPERLINK("https://my.zakupivli.pro/remote/dispatcher/state_purchase_view/57469944", "UA-2025-02-14-004784-a")</f>
        <v>UA-2025-02-14-004784-a</v>
      </c>
      <c r="Q921" s="422"/>
      <c r="R921" s="422">
        <v>2</v>
      </c>
      <c r="S921" s="119">
        <v>52.1</v>
      </c>
      <c r="T921" s="423">
        <v>45702</v>
      </c>
      <c r="U921" s="422"/>
      <c r="V921" s="422" t="s">
        <v>59</v>
      </c>
    </row>
    <row r="922" spans="1:22" ht="110.25" x14ac:dyDescent="0.25">
      <c r="A922" s="424">
        <v>916</v>
      </c>
      <c r="B922" s="424" t="s">
        <v>40</v>
      </c>
      <c r="C922" s="44" t="s">
        <v>1930</v>
      </c>
      <c r="D922" s="424"/>
      <c r="E922" s="424" t="s">
        <v>373</v>
      </c>
      <c r="F922" s="44" t="s">
        <v>885</v>
      </c>
      <c r="G922" s="424" t="s">
        <v>184</v>
      </c>
      <c r="H922" s="424">
        <v>110.63678</v>
      </c>
      <c r="I922" s="424">
        <v>1</v>
      </c>
      <c r="J922" s="424">
        <v>110.63678</v>
      </c>
      <c r="K922" s="424">
        <v>110.63678</v>
      </c>
      <c r="L922" s="424">
        <v>1</v>
      </c>
      <c r="M922" s="424">
        <v>110.63678</v>
      </c>
      <c r="N922" s="6" t="s">
        <v>1932</v>
      </c>
      <c r="O922" s="425">
        <v>45706</v>
      </c>
      <c r="P922" s="33" t="str">
        <f>HYPERLINK("https://my.zakupivli.pro/remote/dispatcher/state_purchase_view/57524444", "UA-2025-02-18-000134-a")</f>
        <v>UA-2025-02-18-000134-a</v>
      </c>
      <c r="Q922" s="424">
        <v>110.63678</v>
      </c>
      <c r="R922" s="424">
        <v>1</v>
      </c>
      <c r="S922" s="424">
        <v>110.63678</v>
      </c>
      <c r="T922" s="425">
        <v>45705</v>
      </c>
      <c r="U922" s="424"/>
      <c r="V922" s="424" t="s">
        <v>59</v>
      </c>
    </row>
    <row r="923" spans="1:22" ht="110.25" x14ac:dyDescent="0.25">
      <c r="A923" s="424">
        <v>917</v>
      </c>
      <c r="B923" s="424" t="s">
        <v>40</v>
      </c>
      <c r="C923" s="44" t="s">
        <v>1931</v>
      </c>
      <c r="D923" s="424"/>
      <c r="E923" s="424" t="s">
        <v>373</v>
      </c>
      <c r="F923" s="44" t="s">
        <v>41</v>
      </c>
      <c r="G923" s="424" t="s">
        <v>184</v>
      </c>
      <c r="H923" s="424">
        <v>160.78029000000001</v>
      </c>
      <c r="I923" s="424">
        <v>1</v>
      </c>
      <c r="J923" s="424">
        <v>160.78029000000001</v>
      </c>
      <c r="K923" s="424">
        <v>160.78029000000001</v>
      </c>
      <c r="L923" s="424">
        <v>1</v>
      </c>
      <c r="M923" s="424">
        <v>160.78029000000001</v>
      </c>
      <c r="N923" s="6" t="s">
        <v>1933</v>
      </c>
      <c r="O923" s="425">
        <v>45706</v>
      </c>
      <c r="P923" s="33" t="str">
        <f>HYPERLINK("https://my.zakupivli.pro/remote/dispatcher/state_purchase_view/57524423", "UA-2025-02-18-000121-a")</f>
        <v>UA-2025-02-18-000121-a</v>
      </c>
      <c r="Q923" s="424">
        <v>160.78029000000001</v>
      </c>
      <c r="R923" s="424">
        <v>1</v>
      </c>
      <c r="S923" s="424">
        <v>160.78029000000001</v>
      </c>
      <c r="T923" s="425">
        <v>45705</v>
      </c>
      <c r="U923" s="424"/>
      <c r="V923" s="424" t="s">
        <v>59</v>
      </c>
    </row>
    <row r="924" spans="1:22" ht="221.25" customHeight="1" x14ac:dyDescent="0.25">
      <c r="A924" s="426">
        <v>918</v>
      </c>
      <c r="B924" s="426" t="s">
        <v>21</v>
      </c>
      <c r="C924" s="44" t="s">
        <v>1935</v>
      </c>
      <c r="D924" s="426"/>
      <c r="E924" s="426" t="s">
        <v>75</v>
      </c>
      <c r="F924" s="44" t="s">
        <v>1936</v>
      </c>
      <c r="G924" s="426" t="s">
        <v>186</v>
      </c>
      <c r="H924" s="426"/>
      <c r="I924" s="426">
        <v>46</v>
      </c>
      <c r="J924" s="426">
        <v>230.44900000000001</v>
      </c>
      <c r="K924" s="426"/>
      <c r="L924" s="426">
        <v>46</v>
      </c>
      <c r="M924" s="426">
        <v>230.44900000000001</v>
      </c>
      <c r="N924" s="6" t="s">
        <v>1937</v>
      </c>
      <c r="O924" s="427">
        <v>45707</v>
      </c>
      <c r="P924" s="33" t="str">
        <f>HYPERLINK("https://my.zakupivli.pro/remote/dispatcher/state_purchase_view/57582680", "UA-2025-02-19-011897-a")</f>
        <v>UA-2025-02-19-011897-a</v>
      </c>
      <c r="Q924" s="426"/>
      <c r="R924" s="426"/>
      <c r="S924" s="426"/>
      <c r="T924" s="427"/>
      <c r="U924" s="426"/>
      <c r="V924" s="426"/>
    </row>
    <row r="925" spans="1:22" ht="78.75" x14ac:dyDescent="0.25">
      <c r="A925" s="426">
        <v>919</v>
      </c>
      <c r="B925" s="426" t="s">
        <v>40</v>
      </c>
      <c r="C925" s="44" t="s">
        <v>1938</v>
      </c>
      <c r="D925" s="426"/>
      <c r="E925" s="426" t="s">
        <v>75</v>
      </c>
      <c r="F925" s="44" t="s">
        <v>73</v>
      </c>
      <c r="G925" s="426" t="s">
        <v>184</v>
      </c>
      <c r="H925" s="426">
        <v>194.39855</v>
      </c>
      <c r="I925" s="426">
        <v>1</v>
      </c>
      <c r="J925" s="426">
        <v>194.39855</v>
      </c>
      <c r="K925" s="426">
        <v>194.39855</v>
      </c>
      <c r="L925" s="426">
        <v>1</v>
      </c>
      <c r="M925" s="426">
        <v>194.39855</v>
      </c>
      <c r="N925" s="6" t="s">
        <v>1945</v>
      </c>
      <c r="O925" s="427">
        <v>45708</v>
      </c>
      <c r="P925" s="33" t="str">
        <f>HYPERLINK("https://my.zakupivli.pro/remote/dispatcher/state_purchase_view/57612514", "UA-2025-02-20-010663-a")</f>
        <v>UA-2025-02-20-010663-a</v>
      </c>
      <c r="Q925" s="426">
        <v>194.39855</v>
      </c>
      <c r="R925" s="426">
        <v>1</v>
      </c>
      <c r="S925" s="426">
        <v>194.39855</v>
      </c>
      <c r="T925" s="427">
        <v>45708</v>
      </c>
      <c r="U925" s="426"/>
      <c r="V925" s="426" t="s">
        <v>59</v>
      </c>
    </row>
    <row r="926" spans="1:22" ht="110.25" x14ac:dyDescent="0.25">
      <c r="A926" s="426">
        <v>920</v>
      </c>
      <c r="B926" s="426" t="s">
        <v>21</v>
      </c>
      <c r="C926" s="44" t="s">
        <v>1939</v>
      </c>
      <c r="D926" s="426"/>
      <c r="E926" s="426" t="s">
        <v>88</v>
      </c>
      <c r="F926" s="44" t="s">
        <v>32</v>
      </c>
      <c r="G926" s="426" t="s">
        <v>185</v>
      </c>
      <c r="H926" s="426"/>
      <c r="I926" s="426">
        <v>147</v>
      </c>
      <c r="J926" s="426">
        <v>135.73500000000001</v>
      </c>
      <c r="K926" s="426"/>
      <c r="L926" s="426">
        <v>147</v>
      </c>
      <c r="M926" s="426">
        <v>135.73500000000001</v>
      </c>
      <c r="N926" s="6" t="s">
        <v>1946</v>
      </c>
      <c r="O926" s="427">
        <v>45708</v>
      </c>
      <c r="P926" s="33" t="str">
        <f>HYPERLINK("https://my.zakupivli.pro/remote/dispatcher/state_purchase_view/57606569", "UA-2025-02-20-008191-a")</f>
        <v>UA-2025-02-20-008191-a</v>
      </c>
      <c r="Q926" s="426"/>
      <c r="R926" s="426"/>
      <c r="S926" s="426"/>
      <c r="T926" s="427"/>
      <c r="U926" s="426"/>
      <c r="V926" s="426"/>
    </row>
    <row r="927" spans="1:22" ht="63" x14ac:dyDescent="0.25">
      <c r="A927" s="426">
        <v>921</v>
      </c>
      <c r="B927" s="426" t="s">
        <v>21</v>
      </c>
      <c r="C927" s="44" t="s">
        <v>1940</v>
      </c>
      <c r="D927" s="426"/>
      <c r="E927" s="426" t="s">
        <v>75</v>
      </c>
      <c r="F927" s="44" t="s">
        <v>30</v>
      </c>
      <c r="G927" s="426" t="s">
        <v>185</v>
      </c>
      <c r="H927" s="426"/>
      <c r="I927" s="426">
        <v>12</v>
      </c>
      <c r="J927" s="426">
        <v>66.396000000000001</v>
      </c>
      <c r="K927" s="426"/>
      <c r="L927" s="426">
        <v>12</v>
      </c>
      <c r="M927" s="426">
        <v>66.396000000000001</v>
      </c>
      <c r="N927" s="6" t="s">
        <v>1947</v>
      </c>
      <c r="O927" s="427">
        <v>45708</v>
      </c>
      <c r="P927" s="33" t="str">
        <f>HYPERLINK("https://my.zakupivli.pro/remote/dispatcher/state_purchase_view/57603945", "UA-2025-02-20-007017-a")</f>
        <v>UA-2025-02-20-007017-a</v>
      </c>
      <c r="Q927" s="426"/>
      <c r="R927" s="426"/>
      <c r="S927" s="426"/>
      <c r="T927" s="427"/>
      <c r="U927" s="426"/>
      <c r="V927" s="426" t="s">
        <v>59</v>
      </c>
    </row>
    <row r="928" spans="1:22" ht="110.25" x14ac:dyDescent="0.25">
      <c r="A928" s="426">
        <v>922</v>
      </c>
      <c r="B928" s="426" t="s">
        <v>21</v>
      </c>
      <c r="C928" s="44" t="s">
        <v>1941</v>
      </c>
      <c r="D928" s="426"/>
      <c r="E928" s="426" t="s">
        <v>88</v>
      </c>
      <c r="F928" s="44" t="s">
        <v>176</v>
      </c>
      <c r="G928" s="426" t="s">
        <v>186</v>
      </c>
      <c r="H928" s="426"/>
      <c r="I928" s="426">
        <v>6</v>
      </c>
      <c r="J928" s="426">
        <v>4237.9769999999999</v>
      </c>
      <c r="K928" s="426"/>
      <c r="L928" s="426">
        <v>6</v>
      </c>
      <c r="M928" s="426">
        <v>4237.9769999999999</v>
      </c>
      <c r="N928" s="6" t="s">
        <v>1948</v>
      </c>
      <c r="O928" s="427">
        <v>45708</v>
      </c>
      <c r="P928" s="33" t="str">
        <f>HYPERLINK("https://my.zakupivli.pro/remote/dispatcher/state_purchase_view/57593579", "UA-2025-02-20-002410-a")</f>
        <v>UA-2025-02-20-002410-a</v>
      </c>
      <c r="Q928" s="426"/>
      <c r="R928" s="426"/>
      <c r="S928" s="426"/>
      <c r="T928" s="427"/>
      <c r="U928" s="426"/>
      <c r="V928" s="426"/>
    </row>
    <row r="929" spans="1:22" ht="94.5" x14ac:dyDescent="0.25">
      <c r="A929" s="426">
        <v>923</v>
      </c>
      <c r="B929" s="426" t="s">
        <v>21</v>
      </c>
      <c r="C929" s="44" t="s">
        <v>1942</v>
      </c>
      <c r="D929" s="426"/>
      <c r="E929" s="426" t="s">
        <v>88</v>
      </c>
      <c r="F929" s="44" t="s">
        <v>176</v>
      </c>
      <c r="G929" s="426" t="s">
        <v>186</v>
      </c>
      <c r="H929" s="426"/>
      <c r="I929" s="426">
        <v>2</v>
      </c>
      <c r="J929" s="119">
        <v>2549.4</v>
      </c>
      <c r="K929" s="426"/>
      <c r="L929" s="426">
        <v>2</v>
      </c>
      <c r="M929" s="119">
        <v>2549.4</v>
      </c>
      <c r="N929" s="6" t="s">
        <v>1949</v>
      </c>
      <c r="O929" s="427">
        <v>45708</v>
      </c>
      <c r="P929" s="33" t="str">
        <f>HYPERLINK("https://my.zakupivli.pro/remote/dispatcher/state_purchase_view/57593579", "UA-2025-02-20-002410-a")</f>
        <v>UA-2025-02-20-002410-a</v>
      </c>
      <c r="Q929" s="426"/>
      <c r="R929" s="426"/>
      <c r="S929" s="426"/>
      <c r="T929" s="427"/>
      <c r="U929" s="426"/>
      <c r="V929" s="426"/>
    </row>
    <row r="930" spans="1:22" ht="110.25" x14ac:dyDescent="0.25">
      <c r="A930" s="426">
        <v>924</v>
      </c>
      <c r="B930" s="426" t="s">
        <v>21</v>
      </c>
      <c r="C930" s="44" t="s">
        <v>1943</v>
      </c>
      <c r="D930" s="426"/>
      <c r="E930" s="426" t="s">
        <v>75</v>
      </c>
      <c r="F930" s="44" t="s">
        <v>1944</v>
      </c>
      <c r="G930" s="426" t="s">
        <v>186</v>
      </c>
      <c r="H930" s="426"/>
      <c r="I930" s="426">
        <v>6</v>
      </c>
      <c r="J930" s="426">
        <v>258.69400000000002</v>
      </c>
      <c r="K930" s="426"/>
      <c r="L930" s="426">
        <v>6</v>
      </c>
      <c r="M930" s="426">
        <v>258.69400000000002</v>
      </c>
      <c r="N930" s="6" t="s">
        <v>1950</v>
      </c>
      <c r="O930" s="427">
        <v>45708</v>
      </c>
      <c r="P930" s="33" t="str">
        <f>HYPERLINK("https://my.zakupivli.pro/remote/dispatcher/state_purchase_view/57590825", "UA-2025-02-20-001195-a")</f>
        <v>UA-2025-02-20-001195-a</v>
      </c>
      <c r="Q930" s="426"/>
      <c r="R930" s="426"/>
      <c r="S930" s="426"/>
      <c r="T930" s="427"/>
      <c r="U930" s="426"/>
      <c r="V930" s="426"/>
    </row>
    <row r="931" spans="1:22" ht="63" x14ac:dyDescent="0.25">
      <c r="A931" s="426">
        <v>925</v>
      </c>
      <c r="B931" s="426" t="s">
        <v>40</v>
      </c>
      <c r="C931" s="44" t="s">
        <v>1951</v>
      </c>
      <c r="D931" s="426"/>
      <c r="E931" s="426" t="s">
        <v>75</v>
      </c>
      <c r="F931" s="225" t="s">
        <v>73</v>
      </c>
      <c r="G931" s="426" t="s">
        <v>184</v>
      </c>
      <c r="H931" s="426">
        <v>664.80475000000001</v>
      </c>
      <c r="I931" s="426">
        <v>1</v>
      </c>
      <c r="J931" s="426">
        <v>664.80475000000001</v>
      </c>
      <c r="K931" s="426">
        <v>664.80475000000001</v>
      </c>
      <c r="L931" s="426">
        <v>1</v>
      </c>
      <c r="M931" s="426">
        <v>664.80475000000001</v>
      </c>
      <c r="N931" s="6" t="s">
        <v>1958</v>
      </c>
      <c r="O931" s="427">
        <v>45708</v>
      </c>
      <c r="P931" s="33" t="str">
        <f>HYPERLINK("https://my.zakupivli.pro/remote/dispatcher/state_purchase_view/57640739", "UA-2025-02-21-009763-a")</f>
        <v>UA-2025-02-21-009763-a</v>
      </c>
      <c r="Q931" s="426">
        <v>664.80475000000001</v>
      </c>
      <c r="R931" s="426">
        <v>1</v>
      </c>
      <c r="S931" s="426">
        <v>664.80475000000001</v>
      </c>
      <c r="T931" s="427"/>
      <c r="U931" s="426"/>
      <c r="V931" s="426" t="s">
        <v>59</v>
      </c>
    </row>
    <row r="932" spans="1:22" ht="94.5" x14ac:dyDescent="0.25">
      <c r="A932" s="426">
        <v>926</v>
      </c>
      <c r="B932" s="426" t="s">
        <v>21</v>
      </c>
      <c r="C932" s="44" t="s">
        <v>1952</v>
      </c>
      <c r="D932" s="426"/>
      <c r="E932" s="426" t="s">
        <v>75</v>
      </c>
      <c r="F932" s="225" t="s">
        <v>1143</v>
      </c>
      <c r="G932" s="426" t="s">
        <v>185</v>
      </c>
      <c r="H932" s="426"/>
      <c r="I932" s="426">
        <v>145</v>
      </c>
      <c r="J932" s="426">
        <v>792.36266000000001</v>
      </c>
      <c r="K932" s="426"/>
      <c r="L932" s="426">
        <v>145</v>
      </c>
      <c r="M932" s="426">
        <v>792.36266000000001</v>
      </c>
      <c r="N932" s="6" t="s">
        <v>1959</v>
      </c>
      <c r="O932" s="427"/>
      <c r="P932" s="33" t="str">
        <f>HYPERLINK("https://my.zakupivli.pro/remote/dispatcher/state_purchase_view/57638292", "UA-2025-02-21-008660-a")</f>
        <v>UA-2025-02-21-008660-a</v>
      </c>
      <c r="Q932" s="426"/>
      <c r="R932" s="426"/>
      <c r="S932" s="426"/>
      <c r="T932" s="427"/>
      <c r="U932" s="426"/>
      <c r="V932" s="426"/>
    </row>
    <row r="933" spans="1:22" ht="63" x14ac:dyDescent="0.25">
      <c r="A933" s="426">
        <v>927</v>
      </c>
      <c r="B933" s="426" t="s">
        <v>21</v>
      </c>
      <c r="C933" s="44" t="s">
        <v>1953</v>
      </c>
      <c r="D933" s="426"/>
      <c r="E933" s="426" t="s">
        <v>75</v>
      </c>
      <c r="F933" s="225" t="s">
        <v>1956</v>
      </c>
      <c r="G933" s="426" t="s">
        <v>185</v>
      </c>
      <c r="H933" s="426"/>
      <c r="I933" s="426">
        <v>134</v>
      </c>
      <c r="J933" s="426">
        <v>79.930000000000007</v>
      </c>
      <c r="K933" s="426"/>
      <c r="L933" s="426">
        <v>134</v>
      </c>
      <c r="M933" s="426">
        <v>79.930000000000007</v>
      </c>
      <c r="N933" s="6" t="s">
        <v>1960</v>
      </c>
      <c r="O933" s="427">
        <v>45708</v>
      </c>
      <c r="P933" s="33" t="str">
        <f>HYPERLINK("https://my.zakupivli.pro/remote/dispatcher/state_purchase_view/57624033", "UA-2025-02-21-002190-a")</f>
        <v>UA-2025-02-21-002190-a</v>
      </c>
      <c r="Q933" s="426"/>
      <c r="R933" s="426">
        <v>134</v>
      </c>
      <c r="S933" s="426">
        <v>79.930000000000007</v>
      </c>
      <c r="T933" s="427">
        <v>45708</v>
      </c>
      <c r="U933" s="426"/>
      <c r="V933" s="426" t="s">
        <v>59</v>
      </c>
    </row>
    <row r="934" spans="1:22" ht="63" x14ac:dyDescent="0.25">
      <c r="A934" s="426">
        <v>928</v>
      </c>
      <c r="B934" s="426" t="s">
        <v>40</v>
      </c>
      <c r="C934" s="44" t="s">
        <v>1954</v>
      </c>
      <c r="D934" s="426"/>
      <c r="E934" s="426" t="s">
        <v>75</v>
      </c>
      <c r="F934" s="225" t="s">
        <v>73</v>
      </c>
      <c r="G934" s="426" t="s">
        <v>184</v>
      </c>
      <c r="H934" s="119">
        <v>450</v>
      </c>
      <c r="I934" s="426">
        <v>1</v>
      </c>
      <c r="J934" s="119">
        <v>450</v>
      </c>
      <c r="K934" s="119">
        <v>450</v>
      </c>
      <c r="L934" s="426">
        <v>1</v>
      </c>
      <c r="M934" s="119">
        <v>450</v>
      </c>
      <c r="N934" s="6" t="s">
        <v>1961</v>
      </c>
      <c r="O934" s="427">
        <v>45708</v>
      </c>
      <c r="P934" s="33" t="str">
        <f>HYPERLINK("https://my.zakupivli.pro/remote/dispatcher/state_purchase_view/57623304", "UA-2025-02-21-001879-a")</f>
        <v>UA-2025-02-21-001879-a</v>
      </c>
      <c r="Q934" s="119">
        <v>450</v>
      </c>
      <c r="R934" s="426">
        <v>1</v>
      </c>
      <c r="S934" s="119">
        <v>450</v>
      </c>
      <c r="T934" s="427">
        <v>45708</v>
      </c>
      <c r="U934" s="426"/>
      <c r="V934" s="426" t="s">
        <v>59</v>
      </c>
    </row>
    <row r="935" spans="1:22" ht="63" x14ac:dyDescent="0.25">
      <c r="A935" s="426">
        <v>929</v>
      </c>
      <c r="B935" s="426" t="s">
        <v>21</v>
      </c>
      <c r="C935" s="44" t="s">
        <v>1955</v>
      </c>
      <c r="D935" s="426"/>
      <c r="E935" s="426" t="s">
        <v>75</v>
      </c>
      <c r="F935" s="225" t="s">
        <v>1957</v>
      </c>
      <c r="G935" s="426" t="s">
        <v>186</v>
      </c>
      <c r="H935" s="426"/>
      <c r="I935" s="426">
        <v>32</v>
      </c>
      <c r="J935" s="426">
        <v>66.435199999999995</v>
      </c>
      <c r="K935" s="426"/>
      <c r="L935" s="426">
        <v>32</v>
      </c>
      <c r="M935" s="426">
        <v>66.435199999999995</v>
      </c>
      <c r="N935" s="6" t="s">
        <v>1962</v>
      </c>
      <c r="O935" s="427">
        <v>45708</v>
      </c>
      <c r="P935" s="33" t="str">
        <f>HYPERLINK("https://my.zakupivli.pro/remote/dispatcher/state_purchase_view/57623075", "UA-2025-02-21-001736-a")</f>
        <v>UA-2025-02-21-001736-a</v>
      </c>
      <c r="Q935" s="426"/>
      <c r="R935" s="426">
        <v>32</v>
      </c>
      <c r="S935" s="426">
        <v>66.435199999999995</v>
      </c>
      <c r="T935" s="427">
        <v>45708</v>
      </c>
      <c r="U935" s="426"/>
      <c r="V935" s="426" t="s">
        <v>59</v>
      </c>
    </row>
    <row r="936" spans="1:22" ht="78.75" x14ac:dyDescent="0.25">
      <c r="A936" s="426">
        <v>930</v>
      </c>
      <c r="B936" s="426" t="s">
        <v>21</v>
      </c>
      <c r="C936" s="44" t="s">
        <v>1963</v>
      </c>
      <c r="D936" s="426"/>
      <c r="E936" s="426" t="s">
        <v>88</v>
      </c>
      <c r="F936" s="44" t="s">
        <v>183</v>
      </c>
      <c r="G936" s="426" t="s">
        <v>186</v>
      </c>
      <c r="H936" s="426"/>
      <c r="I936" s="426">
        <v>3</v>
      </c>
      <c r="J936" s="119">
        <v>2351</v>
      </c>
      <c r="K936" s="426"/>
      <c r="L936" s="426">
        <v>3</v>
      </c>
      <c r="M936" s="119">
        <v>2351</v>
      </c>
      <c r="N936" s="6" t="s">
        <v>1966</v>
      </c>
      <c r="O936" s="427">
        <v>45713</v>
      </c>
      <c r="P936" s="33" t="str">
        <f>HYPERLINK("https://my.zakupivli.pro/remote/dispatcher/state_purchase_view/57711359", "UA-2025-02-25-013333-a")</f>
        <v>UA-2025-02-25-013333-a</v>
      </c>
      <c r="Q936" s="426"/>
      <c r="R936" s="426">
        <v>3</v>
      </c>
      <c r="S936" s="119">
        <v>2351</v>
      </c>
      <c r="T936" s="427">
        <v>45713</v>
      </c>
      <c r="U936" s="426"/>
      <c r="V936" s="426" t="s">
        <v>59</v>
      </c>
    </row>
    <row r="937" spans="1:22" ht="63" x14ac:dyDescent="0.25">
      <c r="A937" s="426">
        <v>931</v>
      </c>
      <c r="B937" s="426" t="s">
        <v>21</v>
      </c>
      <c r="C937" s="44" t="s">
        <v>1964</v>
      </c>
      <c r="D937" s="426"/>
      <c r="E937" s="426" t="s">
        <v>75</v>
      </c>
      <c r="F937" s="44" t="s">
        <v>1965</v>
      </c>
      <c r="G937" s="426" t="s">
        <v>185</v>
      </c>
      <c r="H937" s="119">
        <v>75</v>
      </c>
      <c r="I937" s="426">
        <v>1</v>
      </c>
      <c r="J937" s="119">
        <v>75</v>
      </c>
      <c r="K937" s="119">
        <v>75</v>
      </c>
      <c r="L937" s="426">
        <v>1</v>
      </c>
      <c r="M937" s="119">
        <v>75</v>
      </c>
      <c r="N937" s="6" t="s">
        <v>1967</v>
      </c>
      <c r="O937" s="427">
        <v>45713</v>
      </c>
      <c r="P937" s="33" t="str">
        <f>HYPERLINK("https://my.zakupivli.pro/remote/dispatcher/state_purchase_view/57700470", "UA-2025-02-25-008377-a")</f>
        <v>UA-2025-02-25-008377-a</v>
      </c>
      <c r="Q937" s="119">
        <v>75</v>
      </c>
      <c r="R937" s="426">
        <v>1</v>
      </c>
      <c r="S937" s="119">
        <v>75</v>
      </c>
      <c r="T937" s="427">
        <v>45713</v>
      </c>
      <c r="U937" s="426"/>
      <c r="V937" s="426" t="s">
        <v>59</v>
      </c>
    </row>
    <row r="938" spans="1:22" ht="63" x14ac:dyDescent="0.25">
      <c r="A938" s="426">
        <v>932</v>
      </c>
      <c r="B938" s="426" t="s">
        <v>40</v>
      </c>
      <c r="C938" s="431" t="s">
        <v>1918</v>
      </c>
      <c r="D938" s="426"/>
      <c r="E938" s="426" t="s">
        <v>75</v>
      </c>
      <c r="F938" s="44" t="s">
        <v>542</v>
      </c>
      <c r="G938" s="426" t="s">
        <v>184</v>
      </c>
      <c r="H938" s="426">
        <v>709.93458999999996</v>
      </c>
      <c r="I938" s="426">
        <v>1</v>
      </c>
      <c r="J938" s="426">
        <v>709.93458999999996</v>
      </c>
      <c r="K938" s="426">
        <v>709.93458999999996</v>
      </c>
      <c r="L938" s="426">
        <v>1</v>
      </c>
      <c r="M938" s="426">
        <v>709.93458999999996</v>
      </c>
      <c r="N938" s="6" t="s">
        <v>1969</v>
      </c>
      <c r="O938" s="427">
        <v>45714</v>
      </c>
      <c r="P938" s="33" t="str">
        <f>HYPERLINK("https://my.zakupivli.pro/remote/dispatcher/state_purchase_view/57741352", "UA-2025-02-26-012076-a")</f>
        <v>UA-2025-02-26-012076-a</v>
      </c>
      <c r="Q938" s="426">
        <v>709.93458999999996</v>
      </c>
      <c r="R938" s="426">
        <v>1</v>
      </c>
      <c r="S938" s="426">
        <v>709.93458999999996</v>
      </c>
      <c r="T938" s="427">
        <v>45714</v>
      </c>
      <c r="U938" s="426"/>
      <c r="V938" s="426" t="s">
        <v>59</v>
      </c>
    </row>
    <row r="939" spans="1:22" ht="63" x14ac:dyDescent="0.25">
      <c r="A939" s="426">
        <v>933</v>
      </c>
      <c r="B939" s="426" t="s">
        <v>40</v>
      </c>
      <c r="C939" s="431" t="s">
        <v>1918</v>
      </c>
      <c r="D939" s="426"/>
      <c r="E939" s="426" t="s">
        <v>75</v>
      </c>
      <c r="F939" s="44" t="s">
        <v>542</v>
      </c>
      <c r="G939" s="426" t="s">
        <v>184</v>
      </c>
      <c r="H939" s="426">
        <v>744.37929999999994</v>
      </c>
      <c r="I939" s="426">
        <v>1</v>
      </c>
      <c r="J939" s="426">
        <v>744.37929999999994</v>
      </c>
      <c r="K939" s="426">
        <v>744.37929999999994</v>
      </c>
      <c r="L939" s="426">
        <v>1</v>
      </c>
      <c r="M939" s="426">
        <v>744.37929999999994</v>
      </c>
      <c r="N939" s="6" t="s">
        <v>1970</v>
      </c>
      <c r="O939" s="427">
        <v>45714</v>
      </c>
      <c r="P939" s="33" t="str">
        <f>HYPERLINK("https://my.zakupivli.pro/remote/dispatcher/state_purchase_view/57739836", "UA-2025-02-26-011456-a")</f>
        <v>UA-2025-02-26-011456-a</v>
      </c>
      <c r="Q939" s="426">
        <v>744.37929999999994</v>
      </c>
      <c r="R939" s="426">
        <v>1</v>
      </c>
      <c r="S939" s="426">
        <v>744.37929999999994</v>
      </c>
      <c r="T939" s="427">
        <v>45714</v>
      </c>
      <c r="U939" s="426"/>
      <c r="V939" s="426" t="s">
        <v>59</v>
      </c>
    </row>
    <row r="940" spans="1:22" ht="63" x14ac:dyDescent="0.25">
      <c r="A940" s="426">
        <v>934</v>
      </c>
      <c r="B940" s="426" t="s">
        <v>40</v>
      </c>
      <c r="C940" s="431" t="s">
        <v>1918</v>
      </c>
      <c r="D940" s="426"/>
      <c r="E940" s="426" t="s">
        <v>75</v>
      </c>
      <c r="F940" s="44" t="s">
        <v>542</v>
      </c>
      <c r="G940" s="426" t="s">
        <v>184</v>
      </c>
      <c r="H940" s="426">
        <v>687.91728999999998</v>
      </c>
      <c r="I940" s="426">
        <v>1</v>
      </c>
      <c r="J940" s="426">
        <v>687.91728999999998</v>
      </c>
      <c r="K940" s="426">
        <v>687.91728999999998</v>
      </c>
      <c r="L940" s="426">
        <v>1</v>
      </c>
      <c r="M940" s="426">
        <v>687.91728999999998</v>
      </c>
      <c r="N940" s="6" t="s">
        <v>1971</v>
      </c>
      <c r="O940" s="427">
        <v>45714</v>
      </c>
      <c r="P940" s="33" t="str">
        <f>HYPERLINK("https://my.zakupivli.pro/remote/dispatcher/state_purchase_view/57738530", "UA-2025-02-26-010814-a")</f>
        <v>UA-2025-02-26-010814-a</v>
      </c>
      <c r="Q940" s="426">
        <v>687.91728999999998</v>
      </c>
      <c r="R940" s="426">
        <v>1</v>
      </c>
      <c r="S940" s="426">
        <v>687.91728999999998</v>
      </c>
      <c r="T940" s="427">
        <v>45714</v>
      </c>
      <c r="U940" s="426"/>
      <c r="V940" s="426" t="s">
        <v>59</v>
      </c>
    </row>
    <row r="941" spans="1:22" ht="63" x14ac:dyDescent="0.25">
      <c r="A941" s="426">
        <v>935</v>
      </c>
      <c r="B941" s="426" t="s">
        <v>40</v>
      </c>
      <c r="C941" s="431" t="s">
        <v>1951</v>
      </c>
      <c r="D941" s="426"/>
      <c r="E941" s="426" t="s">
        <v>75</v>
      </c>
      <c r="F941" s="44" t="s">
        <v>73</v>
      </c>
      <c r="G941" s="426" t="s">
        <v>184</v>
      </c>
      <c r="H941" s="426">
        <v>830.32794999999999</v>
      </c>
      <c r="I941" s="426">
        <v>1</v>
      </c>
      <c r="J941" s="426">
        <v>830.32794999999999</v>
      </c>
      <c r="K941" s="426">
        <v>830.32794999999999</v>
      </c>
      <c r="L941" s="426">
        <v>1</v>
      </c>
      <c r="M941" s="426">
        <v>830.32794999999999</v>
      </c>
      <c r="N941" s="6" t="s">
        <v>1972</v>
      </c>
      <c r="O941" s="427">
        <v>45714</v>
      </c>
      <c r="P941" s="33" t="str">
        <f>HYPERLINK("https://my.zakupivli.pro/remote/dispatcher/state_purchase_view/57734768", "UA-2025-02-26-009008-a")</f>
        <v>UA-2025-02-26-009008-a</v>
      </c>
      <c r="Q941" s="426">
        <v>830.32794999999999</v>
      </c>
      <c r="R941" s="426">
        <v>1</v>
      </c>
      <c r="S941" s="426">
        <v>830.32794999999999</v>
      </c>
      <c r="T941" s="427">
        <v>45714</v>
      </c>
      <c r="U941" s="426"/>
      <c r="V941" s="426" t="s">
        <v>59</v>
      </c>
    </row>
    <row r="942" spans="1:22" ht="63" x14ac:dyDescent="0.25">
      <c r="A942" s="426">
        <v>936</v>
      </c>
      <c r="B942" s="426" t="s">
        <v>40</v>
      </c>
      <c r="C942" s="431" t="s">
        <v>1951</v>
      </c>
      <c r="D942" s="426"/>
      <c r="E942" s="426" t="s">
        <v>75</v>
      </c>
      <c r="F942" s="44" t="s">
        <v>73</v>
      </c>
      <c r="G942" s="426" t="s">
        <v>184</v>
      </c>
      <c r="H942" s="426">
        <v>691.48784999999998</v>
      </c>
      <c r="I942" s="426">
        <v>1</v>
      </c>
      <c r="J942" s="426">
        <v>691.48784999999998</v>
      </c>
      <c r="K942" s="426">
        <v>691.48784999999998</v>
      </c>
      <c r="L942" s="426">
        <v>1</v>
      </c>
      <c r="M942" s="426">
        <v>691.48784999999998</v>
      </c>
      <c r="N942" s="6" t="s">
        <v>1973</v>
      </c>
      <c r="O942" s="427">
        <v>45714</v>
      </c>
      <c r="P942" s="33" t="str">
        <f>HYPERLINK("https://my.zakupivli.pro/remote/dispatcher/state_purchase_view/57734245", "UA-2025-02-26-008765-a")</f>
        <v>UA-2025-02-26-008765-a</v>
      </c>
      <c r="Q942" s="426">
        <v>691.48784999999998</v>
      </c>
      <c r="R942" s="426">
        <v>1</v>
      </c>
      <c r="S942" s="426">
        <v>691.48784999999998</v>
      </c>
      <c r="T942" s="427">
        <v>45714</v>
      </c>
      <c r="U942" s="426"/>
      <c r="V942" s="426" t="s">
        <v>59</v>
      </c>
    </row>
    <row r="943" spans="1:22" ht="141.75" x14ac:dyDescent="0.25">
      <c r="A943" s="426">
        <v>937</v>
      </c>
      <c r="B943" s="426" t="s">
        <v>40</v>
      </c>
      <c r="C943" s="431" t="s">
        <v>1968</v>
      </c>
      <c r="D943" s="426"/>
      <c r="E943" s="426" t="s">
        <v>373</v>
      </c>
      <c r="F943" s="44" t="s">
        <v>885</v>
      </c>
      <c r="G943" s="426" t="s">
        <v>184</v>
      </c>
      <c r="H943" s="426">
        <v>120.94149</v>
      </c>
      <c r="I943" s="426">
        <v>1</v>
      </c>
      <c r="J943" s="426">
        <v>120.94149</v>
      </c>
      <c r="K943" s="426">
        <v>120.94149</v>
      </c>
      <c r="L943" s="426">
        <v>1</v>
      </c>
      <c r="M943" s="426">
        <v>120.94149</v>
      </c>
      <c r="N943" s="6" t="s">
        <v>1974</v>
      </c>
      <c r="O943" s="427">
        <v>45714</v>
      </c>
      <c r="P943" s="33" t="str">
        <f>HYPERLINK("https://my.zakupivli.pro/remote/dispatcher/state_purchase_view/57729054", "UA-2025-02-26-006375-a")</f>
        <v>UA-2025-02-26-006375-a</v>
      </c>
      <c r="Q943" s="426">
        <v>120.94149</v>
      </c>
      <c r="R943" s="426">
        <v>1</v>
      </c>
      <c r="S943" s="426">
        <v>120.94149</v>
      </c>
      <c r="T943" s="427">
        <v>45714</v>
      </c>
      <c r="U943" s="426"/>
      <c r="V943" s="426" t="s">
        <v>59</v>
      </c>
    </row>
    <row r="944" spans="1:22" ht="189" x14ac:dyDescent="0.25">
      <c r="A944" s="426">
        <v>938</v>
      </c>
      <c r="B944" s="426" t="s">
        <v>40</v>
      </c>
      <c r="C944" s="44" t="s">
        <v>1975</v>
      </c>
      <c r="D944" s="426"/>
      <c r="E944" s="426" t="s">
        <v>88</v>
      </c>
      <c r="F944" s="225" t="s">
        <v>41</v>
      </c>
      <c r="G944" s="426" t="s">
        <v>184</v>
      </c>
      <c r="H944" s="426">
        <v>44569.936150000001</v>
      </c>
      <c r="I944" s="426">
        <v>1</v>
      </c>
      <c r="J944" s="426">
        <v>44569.936150000001</v>
      </c>
      <c r="K944" s="426">
        <v>44569.936150000001</v>
      </c>
      <c r="L944" s="426">
        <v>1</v>
      </c>
      <c r="M944" s="426">
        <v>44569.936150000001</v>
      </c>
      <c r="N944" s="6" t="s">
        <v>1979</v>
      </c>
      <c r="O944" s="427">
        <v>45718</v>
      </c>
      <c r="P944" s="432" t="str">
        <f>HYPERLINK("https://my.zakupivli.pro/remote/dispatcher/state_purchase_view/57767467", "UA-2025-02-27-009761-a")</f>
        <v>UA-2025-02-27-009761-a</v>
      </c>
      <c r="Q944" s="426"/>
      <c r="R944" s="426"/>
      <c r="S944" s="426"/>
      <c r="T944" s="427"/>
      <c r="U944" s="426"/>
      <c r="V944" s="426"/>
    </row>
    <row r="945" spans="1:22" ht="80.25" customHeight="1" x14ac:dyDescent="0.25">
      <c r="A945" s="426">
        <v>939</v>
      </c>
      <c r="B945" s="426" t="s">
        <v>1151</v>
      </c>
      <c r="C945" s="44" t="s">
        <v>1976</v>
      </c>
      <c r="D945" s="426"/>
      <c r="E945" s="426" t="s">
        <v>75</v>
      </c>
      <c r="F945" s="225" t="s">
        <v>1978</v>
      </c>
      <c r="G945" s="426" t="s">
        <v>1150</v>
      </c>
      <c r="H945" s="119">
        <v>220</v>
      </c>
      <c r="I945" s="426">
        <v>1</v>
      </c>
      <c r="J945" s="119">
        <v>220</v>
      </c>
      <c r="K945" s="119">
        <v>220</v>
      </c>
      <c r="L945" s="426">
        <v>1</v>
      </c>
      <c r="M945" s="119">
        <v>220</v>
      </c>
      <c r="N945" s="6" t="s">
        <v>1980</v>
      </c>
      <c r="O945" s="427">
        <v>45718</v>
      </c>
      <c r="P945" s="33" t="str">
        <f>HYPERLINK("https://my.zakupivli.pro/remote/dispatcher/state_purchase_view/57762492", "UA-2025-02-27-007520-a")</f>
        <v>UA-2025-02-27-007520-a</v>
      </c>
      <c r="Q945" s="119">
        <v>220</v>
      </c>
      <c r="R945" s="426">
        <v>1</v>
      </c>
      <c r="S945" s="119">
        <v>220</v>
      </c>
      <c r="T945" s="427">
        <v>45718</v>
      </c>
      <c r="U945" s="426"/>
      <c r="V945" s="426" t="s">
        <v>59</v>
      </c>
    </row>
    <row r="946" spans="1:22" ht="141.75" x14ac:dyDescent="0.25">
      <c r="A946" s="426">
        <v>940</v>
      </c>
      <c r="B946" s="426" t="s">
        <v>40</v>
      </c>
      <c r="C946" s="44" t="s">
        <v>1977</v>
      </c>
      <c r="D946" s="426"/>
      <c r="E946" s="426" t="s">
        <v>88</v>
      </c>
      <c r="F946" s="225" t="s">
        <v>41</v>
      </c>
      <c r="G946" s="426" t="s">
        <v>184</v>
      </c>
      <c r="H946" s="426">
        <v>24737.839540000001</v>
      </c>
      <c r="I946" s="426">
        <v>1</v>
      </c>
      <c r="J946" s="426">
        <v>24737.839540000001</v>
      </c>
      <c r="K946" s="426">
        <v>24737.839540000001</v>
      </c>
      <c r="L946" s="426">
        <v>1</v>
      </c>
      <c r="M946" s="426">
        <v>24737.839540000001</v>
      </c>
      <c r="N946" s="6" t="s">
        <v>1981</v>
      </c>
      <c r="O946" s="427">
        <v>45718</v>
      </c>
      <c r="P946" s="33" t="str">
        <f>HYPERLINK("https://my.zakupivli.pro/remote/dispatcher/state_purchase_view/57746790", "UA-2025-02-27-000432-a")</f>
        <v>UA-2025-02-27-000432-a</v>
      </c>
      <c r="Q946" s="426"/>
      <c r="R946" s="426"/>
      <c r="S946" s="426"/>
      <c r="T946" s="427"/>
      <c r="U946" s="426"/>
      <c r="V946" s="426"/>
    </row>
    <row r="947" spans="1:22" ht="63" x14ac:dyDescent="0.25">
      <c r="A947" s="426">
        <v>941</v>
      </c>
      <c r="B947" s="426" t="s">
        <v>40</v>
      </c>
      <c r="C947" s="44" t="s">
        <v>1951</v>
      </c>
      <c r="D947" s="426"/>
      <c r="E947" s="426" t="s">
        <v>75</v>
      </c>
      <c r="F947" s="44" t="s">
        <v>73</v>
      </c>
      <c r="G947" s="426" t="s">
        <v>184</v>
      </c>
      <c r="H947" s="426">
        <v>429.74119999999999</v>
      </c>
      <c r="I947" s="426">
        <v>1</v>
      </c>
      <c r="J947" s="426">
        <v>429.74119999999999</v>
      </c>
      <c r="K947" s="426">
        <v>429.74119999999999</v>
      </c>
      <c r="L947" s="426">
        <v>1</v>
      </c>
      <c r="M947" s="426">
        <v>429.74119999999999</v>
      </c>
      <c r="N947" s="6" t="s">
        <v>1982</v>
      </c>
      <c r="O947" s="427">
        <v>45719</v>
      </c>
      <c r="P947" s="33" t="str">
        <f>HYPERLINK("https://my.zakupivli.pro/remote/dispatcher/state_purchase_view/57827963", "UA-2025-03-03-010821-a")</f>
        <v>UA-2025-03-03-010821-a</v>
      </c>
      <c r="Q947" s="426">
        <v>429.74119999999999</v>
      </c>
      <c r="R947" s="426">
        <v>1</v>
      </c>
      <c r="S947" s="426">
        <v>429.74119999999999</v>
      </c>
      <c r="T947" s="427">
        <v>45719</v>
      </c>
      <c r="U947" s="426"/>
      <c r="V947" s="426" t="s">
        <v>59</v>
      </c>
    </row>
    <row r="948" spans="1:22" ht="63" x14ac:dyDescent="0.25">
      <c r="A948" s="426">
        <v>942</v>
      </c>
      <c r="B948" s="426" t="s">
        <v>40</v>
      </c>
      <c r="C948" s="44" t="s">
        <v>1951</v>
      </c>
      <c r="D948" s="426"/>
      <c r="E948" s="426" t="s">
        <v>75</v>
      </c>
      <c r="F948" s="44" t="s">
        <v>73</v>
      </c>
      <c r="G948" s="426" t="s">
        <v>184</v>
      </c>
      <c r="H948" s="426">
        <v>406.09300000000002</v>
      </c>
      <c r="I948" s="426">
        <v>1</v>
      </c>
      <c r="J948" s="426">
        <v>406.09300000000002</v>
      </c>
      <c r="K948" s="426">
        <v>406.09300000000002</v>
      </c>
      <c r="L948" s="426">
        <v>1</v>
      </c>
      <c r="M948" s="426">
        <v>406.09300000000002</v>
      </c>
      <c r="N948" s="6" t="s">
        <v>1983</v>
      </c>
      <c r="O948" s="427">
        <v>45719</v>
      </c>
      <c r="P948" s="33" t="str">
        <f>HYPERLINK("https://my.zakupivli.pro/remote/dispatcher/state_purchase_view/57827098", "UA-2025-03-03-010382-a")</f>
        <v>UA-2025-03-03-010382-a</v>
      </c>
      <c r="Q948" s="426">
        <v>406.09300000000002</v>
      </c>
      <c r="R948" s="426">
        <v>1</v>
      </c>
      <c r="S948" s="426">
        <v>406.09300000000002</v>
      </c>
      <c r="T948" s="427">
        <v>45719</v>
      </c>
      <c r="U948" s="426"/>
      <c r="V948" s="426" t="s">
        <v>59</v>
      </c>
    </row>
    <row r="949" spans="1:22" ht="63" x14ac:dyDescent="0.25">
      <c r="A949" s="426">
        <v>943</v>
      </c>
      <c r="B949" s="426" t="s">
        <v>40</v>
      </c>
      <c r="C949" s="44" t="s">
        <v>1951</v>
      </c>
      <c r="D949" s="426"/>
      <c r="E949" s="426" t="s">
        <v>75</v>
      </c>
      <c r="F949" s="44" t="s">
        <v>73</v>
      </c>
      <c r="G949" s="426" t="s">
        <v>184</v>
      </c>
      <c r="H949" s="426">
        <v>508.27719999999999</v>
      </c>
      <c r="I949" s="426">
        <v>1</v>
      </c>
      <c r="J949" s="426">
        <v>508.27719999999999</v>
      </c>
      <c r="K949" s="426">
        <v>508.27719999999999</v>
      </c>
      <c r="L949" s="426">
        <v>1</v>
      </c>
      <c r="M949" s="426">
        <v>508.27719999999999</v>
      </c>
      <c r="N949" s="6" t="s">
        <v>1984</v>
      </c>
      <c r="O949" s="427">
        <v>45720</v>
      </c>
      <c r="P949" s="33" t="str">
        <f>HYPERLINK("https://my.zakupivli.pro/remote/dispatcher/state_purchase_view/57859720", "UA-2025-03-04-011644-a")</f>
        <v>UA-2025-03-04-011644-a</v>
      </c>
      <c r="Q949" s="426">
        <v>508.27719999999999</v>
      </c>
      <c r="R949" s="426">
        <v>1</v>
      </c>
      <c r="S949" s="426">
        <v>508.27719999999999</v>
      </c>
      <c r="T949" s="427">
        <v>45720</v>
      </c>
      <c r="U949" s="426"/>
      <c r="V949" s="426" t="s">
        <v>59</v>
      </c>
    </row>
    <row r="950" spans="1:22" ht="78.75" x14ac:dyDescent="0.25">
      <c r="A950" s="426">
        <v>944</v>
      </c>
      <c r="B950" s="426" t="s">
        <v>21</v>
      </c>
      <c r="C950" s="44" t="s">
        <v>1985</v>
      </c>
      <c r="D950" s="426"/>
      <c r="E950" s="426" t="s">
        <v>75</v>
      </c>
      <c r="F950" s="44" t="s">
        <v>1957</v>
      </c>
      <c r="G950" s="426" t="s">
        <v>186</v>
      </c>
      <c r="H950" s="426"/>
      <c r="I950" s="426">
        <v>158</v>
      </c>
      <c r="J950" s="426">
        <v>1179.8870400000001</v>
      </c>
      <c r="K950" s="426"/>
      <c r="L950" s="426">
        <v>158</v>
      </c>
      <c r="M950" s="426">
        <v>1179.8870400000001</v>
      </c>
      <c r="N950" s="6" t="s">
        <v>1987</v>
      </c>
      <c r="O950" s="427">
        <v>45721</v>
      </c>
      <c r="P950" s="122" t="str">
        <f>HYPERLINK("https://my.zakupivli.pro/remote/dispatcher/state_purchase_view/57875267", "UA-2025-03-05-003221-a")</f>
        <v>UA-2025-03-05-003221-a</v>
      </c>
      <c r="Q950" s="426"/>
      <c r="R950" s="426"/>
      <c r="S950" s="426"/>
      <c r="T950" s="427"/>
      <c r="U950" s="426"/>
      <c r="V950" s="426"/>
    </row>
    <row r="951" spans="1:22" ht="157.5" x14ac:dyDescent="0.25">
      <c r="A951" s="426">
        <v>945</v>
      </c>
      <c r="B951" s="426" t="s">
        <v>40</v>
      </c>
      <c r="C951" s="44" t="s">
        <v>1986</v>
      </c>
      <c r="D951" s="426"/>
      <c r="E951" s="426" t="s">
        <v>373</v>
      </c>
      <c r="F951" s="44" t="s">
        <v>885</v>
      </c>
      <c r="G951" s="426" t="s">
        <v>184</v>
      </c>
      <c r="H951" s="426">
        <v>91.733549999999994</v>
      </c>
      <c r="I951" s="426">
        <v>1</v>
      </c>
      <c r="J951" s="426">
        <v>91.733549999999994</v>
      </c>
      <c r="K951" s="426">
        <v>91.733549999999994</v>
      </c>
      <c r="L951" s="426">
        <v>1</v>
      </c>
      <c r="M951" s="426">
        <v>91.733549999999994</v>
      </c>
      <c r="N951" s="6" t="s">
        <v>1988</v>
      </c>
      <c r="O951" s="427">
        <v>45721</v>
      </c>
      <c r="P951" s="122" t="str">
        <f>HYPERLINK("https://my.zakupivli.pro/remote/dispatcher/state_purchase_view/57873346", "UA-2025-03-05-002451-a")</f>
        <v>UA-2025-03-05-002451-a</v>
      </c>
      <c r="Q951" s="426">
        <v>91.733549999999994</v>
      </c>
      <c r="R951" s="426">
        <v>1</v>
      </c>
      <c r="S951" s="426">
        <v>91.733549999999994</v>
      </c>
      <c r="T951" s="427">
        <v>45721</v>
      </c>
      <c r="U951" s="426"/>
      <c r="V951" s="426" t="s">
        <v>59</v>
      </c>
    </row>
    <row r="952" spans="1:22" ht="110.25" x14ac:dyDescent="0.25">
      <c r="A952" s="426">
        <v>946</v>
      </c>
      <c r="B952" s="426" t="s">
        <v>21</v>
      </c>
      <c r="C952" s="44" t="s">
        <v>1989</v>
      </c>
      <c r="D952" s="426"/>
      <c r="E952" s="426" t="s">
        <v>75</v>
      </c>
      <c r="F952" s="44" t="s">
        <v>1992</v>
      </c>
      <c r="G952" s="426" t="s">
        <v>185</v>
      </c>
      <c r="H952" s="426"/>
      <c r="I952" s="426">
        <v>34</v>
      </c>
      <c r="J952" s="426">
        <v>428.90600000000001</v>
      </c>
      <c r="K952" s="426"/>
      <c r="L952" s="429">
        <v>34</v>
      </c>
      <c r="M952" s="429">
        <v>428.90600000000001</v>
      </c>
      <c r="N952" s="6" t="s">
        <v>1995</v>
      </c>
      <c r="O952" s="427">
        <v>45722</v>
      </c>
      <c r="P952" s="33" t="str">
        <f>HYPERLINK("https://my.zakupivli.pro/remote/dispatcher/state_purchase_view/57931528", "UA-2025-03-06-012902-a")</f>
        <v>UA-2025-03-06-012902-a</v>
      </c>
      <c r="Q952" s="426"/>
      <c r="R952" s="426"/>
      <c r="S952" s="426"/>
      <c r="T952" s="427"/>
      <c r="U952" s="426"/>
      <c r="V952" s="426"/>
    </row>
    <row r="953" spans="1:22" ht="63" x14ac:dyDescent="0.25">
      <c r="A953" s="426">
        <v>947</v>
      </c>
      <c r="B953" s="426" t="s">
        <v>21</v>
      </c>
      <c r="C953" s="44" t="s">
        <v>1990</v>
      </c>
      <c r="D953" s="426"/>
      <c r="E953" s="426" t="s">
        <v>75</v>
      </c>
      <c r="F953" s="44" t="s">
        <v>1993</v>
      </c>
      <c r="G953" s="426" t="s">
        <v>186</v>
      </c>
      <c r="H953" s="426"/>
      <c r="I953" s="426">
        <v>8</v>
      </c>
      <c r="J953" s="426">
        <v>98.179000000000002</v>
      </c>
      <c r="K953" s="426"/>
      <c r="L953" s="429">
        <v>8</v>
      </c>
      <c r="M953" s="429">
        <v>98.179000000000002</v>
      </c>
      <c r="N953" s="6" t="s">
        <v>1996</v>
      </c>
      <c r="O953" s="430">
        <v>45722</v>
      </c>
      <c r="P953" s="33" t="str">
        <f>HYPERLINK("https://my.zakupivli.pro/remote/dispatcher/state_purchase_view/57925883", "UA-2025-03-06-010281-a")</f>
        <v>UA-2025-03-06-010281-a</v>
      </c>
      <c r="Q953" s="426"/>
      <c r="R953" s="429">
        <v>8</v>
      </c>
      <c r="S953" s="429">
        <v>98.179000000000002</v>
      </c>
      <c r="T953" s="430">
        <v>45721</v>
      </c>
      <c r="U953" s="426"/>
      <c r="V953" s="429" t="s">
        <v>59</v>
      </c>
    </row>
    <row r="954" spans="1:22" ht="63" x14ac:dyDescent="0.25">
      <c r="A954" s="426">
        <v>948</v>
      </c>
      <c r="B954" s="426" t="s">
        <v>21</v>
      </c>
      <c r="C954" s="44" t="s">
        <v>1991</v>
      </c>
      <c r="D954" s="426"/>
      <c r="E954" s="426" t="s">
        <v>75</v>
      </c>
      <c r="F954" s="44" t="s">
        <v>1994</v>
      </c>
      <c r="G954" s="426" t="s">
        <v>186</v>
      </c>
      <c r="H954" s="426"/>
      <c r="I954" s="426">
        <v>2</v>
      </c>
      <c r="J954" s="426">
        <v>80.388000000000005</v>
      </c>
      <c r="K954" s="426"/>
      <c r="L954" s="429">
        <v>2</v>
      </c>
      <c r="M954" s="429">
        <v>80.388000000000005</v>
      </c>
      <c r="N954" s="6" t="s">
        <v>1997</v>
      </c>
      <c r="O954" s="430">
        <v>45722</v>
      </c>
      <c r="P954" s="33" t="str">
        <f>HYPERLINK("https://my.zakupivli.pro/remote/dispatcher/state_purchase_view/57911636", "UA-2025-03-06-003738-a")</f>
        <v>UA-2025-03-06-003738-a</v>
      </c>
      <c r="Q954" s="426"/>
      <c r="R954" s="429">
        <v>2</v>
      </c>
      <c r="S954" s="429">
        <v>80.388000000000005</v>
      </c>
      <c r="T954" s="430">
        <v>45721</v>
      </c>
      <c r="U954" s="426"/>
      <c r="V954" s="429" t="s">
        <v>59</v>
      </c>
    </row>
    <row r="955" spans="1:22" ht="173.25" x14ac:dyDescent="0.25">
      <c r="A955" s="426">
        <v>949</v>
      </c>
      <c r="B955" s="426" t="s">
        <v>40</v>
      </c>
      <c r="C955" s="44" t="s">
        <v>1998</v>
      </c>
      <c r="D955" s="426"/>
      <c r="E955" s="426" t="s">
        <v>373</v>
      </c>
      <c r="F955" s="44" t="s">
        <v>41</v>
      </c>
      <c r="G955" s="426" t="s">
        <v>184</v>
      </c>
      <c r="H955" s="426">
        <v>218.52443</v>
      </c>
      <c r="I955" s="426">
        <v>1</v>
      </c>
      <c r="J955" s="434">
        <v>218.52443</v>
      </c>
      <c r="K955" s="434">
        <v>218.52443</v>
      </c>
      <c r="L955" s="434">
        <v>1</v>
      </c>
      <c r="M955" s="434">
        <v>218.52443</v>
      </c>
      <c r="N955" s="6" t="s">
        <v>1999</v>
      </c>
      <c r="O955" s="427">
        <v>45726</v>
      </c>
      <c r="P955" s="122" t="str">
        <f>HYPERLINK("https://my.zakupivli.pro/remote/dispatcher/state_purchase_view/57971178", "UA-2025-03-10-004948-a")</f>
        <v>UA-2025-03-10-004948-a</v>
      </c>
      <c r="Q955" s="434">
        <v>218.52443</v>
      </c>
      <c r="R955" s="434">
        <v>1</v>
      </c>
      <c r="S955" s="434">
        <v>218.52443</v>
      </c>
      <c r="T955" s="433">
        <v>45726</v>
      </c>
      <c r="U955" s="426"/>
      <c r="V955" s="434" t="s">
        <v>59</v>
      </c>
    </row>
    <row r="956" spans="1:22" ht="63" x14ac:dyDescent="0.25">
      <c r="A956" s="426">
        <v>950</v>
      </c>
      <c r="B956" s="426" t="s">
        <v>21</v>
      </c>
      <c r="C956" s="44" t="s">
        <v>2000</v>
      </c>
      <c r="D956" s="426"/>
      <c r="E956" s="435" t="s">
        <v>75</v>
      </c>
      <c r="F956" s="44" t="s">
        <v>1118</v>
      </c>
      <c r="G956" s="426" t="s">
        <v>186</v>
      </c>
      <c r="H956" s="426"/>
      <c r="I956" s="426">
        <v>10</v>
      </c>
      <c r="J956" s="426">
        <v>204.12375</v>
      </c>
      <c r="K956" s="426"/>
      <c r="L956" s="435">
        <v>10</v>
      </c>
      <c r="M956" s="435">
        <v>204.12375</v>
      </c>
      <c r="N956" s="6" t="s">
        <v>2005</v>
      </c>
      <c r="O956" s="427">
        <v>45729</v>
      </c>
      <c r="P956" s="33" t="str">
        <f>HYPERLINK("https://my.zakupivli.pro/remote/dispatcher/state_purchase_view/58076884", "UA-2025-03-13-009703-a")</f>
        <v>UA-2025-03-13-009703-a</v>
      </c>
      <c r="Q956" s="426"/>
      <c r="R956" s="435">
        <v>10</v>
      </c>
      <c r="S956" s="435">
        <v>204.12375</v>
      </c>
      <c r="T956" s="436">
        <v>45729</v>
      </c>
      <c r="U956" s="426"/>
      <c r="V956" s="435" t="s">
        <v>59</v>
      </c>
    </row>
    <row r="957" spans="1:22" ht="126" x14ac:dyDescent="0.25">
      <c r="A957" s="426">
        <v>951</v>
      </c>
      <c r="B957" s="426" t="s">
        <v>21</v>
      </c>
      <c r="C957" s="44" t="s">
        <v>2001</v>
      </c>
      <c r="D957" s="426"/>
      <c r="E957" s="435" t="s">
        <v>75</v>
      </c>
      <c r="F957" s="44" t="s">
        <v>372</v>
      </c>
      <c r="G957" s="426" t="s">
        <v>186</v>
      </c>
      <c r="H957" s="426"/>
      <c r="I957" s="426">
        <v>45</v>
      </c>
      <c r="J957" s="426">
        <v>1308.3333299999999</v>
      </c>
      <c r="K957" s="426"/>
      <c r="L957" s="435">
        <v>45</v>
      </c>
      <c r="M957" s="435">
        <v>1308.3333299999999</v>
      </c>
      <c r="N957" s="6" t="s">
        <v>2006</v>
      </c>
      <c r="O957" s="436">
        <v>45729</v>
      </c>
      <c r="P957" s="33" t="str">
        <f>HYPERLINK("https://my.zakupivli.pro/remote/dispatcher/state_purchase_view/58072937", "UA-2025-03-13-007768-a")</f>
        <v>UA-2025-03-13-007768-a</v>
      </c>
      <c r="Q957" s="426"/>
      <c r="R957" s="426"/>
      <c r="S957" s="426"/>
      <c r="T957" s="436">
        <v>45729</v>
      </c>
      <c r="U957" s="426"/>
      <c r="V957" s="435"/>
    </row>
    <row r="958" spans="1:22" ht="94.5" x14ac:dyDescent="0.25">
      <c r="A958" s="426">
        <v>952</v>
      </c>
      <c r="B958" s="426" t="s">
        <v>40</v>
      </c>
      <c r="C958" s="44" t="s">
        <v>2002</v>
      </c>
      <c r="D958" s="426"/>
      <c r="E958" s="435" t="s">
        <v>75</v>
      </c>
      <c r="F958" s="44" t="s">
        <v>73</v>
      </c>
      <c r="G958" s="426" t="s">
        <v>184</v>
      </c>
      <c r="H958" s="426"/>
      <c r="I958" s="426">
        <v>1</v>
      </c>
      <c r="J958" s="426">
        <v>211.26647</v>
      </c>
      <c r="K958" s="426"/>
      <c r="L958" s="435">
        <v>1</v>
      </c>
      <c r="M958" s="435">
        <v>211.26647</v>
      </c>
      <c r="N958" s="6" t="s">
        <v>2007</v>
      </c>
      <c r="O958" s="436">
        <v>45729</v>
      </c>
      <c r="P958" s="33" t="str">
        <f>HYPERLINK("https://my.zakupivli.pro/remote/dispatcher/state_purchase_view/58061453", "UA-2025-03-13-002322-a")</f>
        <v>UA-2025-03-13-002322-a</v>
      </c>
      <c r="Q958" s="426"/>
      <c r="R958" s="435">
        <v>1</v>
      </c>
      <c r="S958" s="435">
        <v>211.26647</v>
      </c>
      <c r="T958" s="436">
        <v>45729</v>
      </c>
      <c r="U958" s="426"/>
      <c r="V958" s="435" t="s">
        <v>59</v>
      </c>
    </row>
    <row r="959" spans="1:22" ht="141.75" x14ac:dyDescent="0.25">
      <c r="A959" s="426">
        <v>953</v>
      </c>
      <c r="B959" s="426" t="s">
        <v>40</v>
      </c>
      <c r="C959" s="44" t="s">
        <v>2003</v>
      </c>
      <c r="D959" s="426"/>
      <c r="E959" s="435" t="s">
        <v>75</v>
      </c>
      <c r="F959" s="44" t="s">
        <v>73</v>
      </c>
      <c r="G959" s="426" t="s">
        <v>184</v>
      </c>
      <c r="H959" s="426"/>
      <c r="I959" s="426">
        <v>1</v>
      </c>
      <c r="J959" s="426">
        <v>440.26853999999997</v>
      </c>
      <c r="K959" s="426"/>
      <c r="L959" s="435">
        <v>1</v>
      </c>
      <c r="M959" s="435">
        <v>440.26853999999997</v>
      </c>
      <c r="N959" s="6" t="s">
        <v>2008</v>
      </c>
      <c r="O959" s="436">
        <v>45729</v>
      </c>
      <c r="P959" s="33" t="str">
        <f>HYPERLINK("https://my.zakupivli.pro/remote/dispatcher/state_purchase_view/58060906", "UA-2025-03-13-002113-a")</f>
        <v>UA-2025-03-13-002113-a</v>
      </c>
      <c r="Q959" s="426"/>
      <c r="R959" s="435">
        <v>1</v>
      </c>
      <c r="S959" s="435">
        <v>440.26853999999997</v>
      </c>
      <c r="T959" s="436">
        <v>45729</v>
      </c>
      <c r="U959" s="426"/>
      <c r="V959" s="435" t="s">
        <v>59</v>
      </c>
    </row>
    <row r="960" spans="1:22" ht="220.5" x14ac:dyDescent="0.25">
      <c r="A960" s="435">
        <v>954</v>
      </c>
      <c r="B960" s="435" t="s">
        <v>40</v>
      </c>
      <c r="C960" s="44" t="s">
        <v>2004</v>
      </c>
      <c r="D960" s="435"/>
      <c r="E960" s="435" t="s">
        <v>75</v>
      </c>
      <c r="F960" s="44" t="s">
        <v>885</v>
      </c>
      <c r="G960" s="435" t="s">
        <v>184</v>
      </c>
      <c r="H960" s="435"/>
      <c r="I960" s="435">
        <v>1</v>
      </c>
      <c r="J960" s="435">
        <v>143.95327</v>
      </c>
      <c r="K960" s="435"/>
      <c r="L960" s="435">
        <v>1</v>
      </c>
      <c r="M960" s="435">
        <v>143.95327</v>
      </c>
      <c r="N960" s="6" t="s">
        <v>2009</v>
      </c>
      <c r="O960" s="436">
        <v>45729</v>
      </c>
      <c r="P960" s="33" t="str">
        <f>HYPERLINK("https://my.zakupivli.pro/remote/dispatcher/state_purchase_view/58056297", "UA-2025-03-13-000096-a")</f>
        <v>UA-2025-03-13-000096-a</v>
      </c>
      <c r="Q960" s="435"/>
      <c r="R960" s="435">
        <v>1</v>
      </c>
      <c r="S960" s="435">
        <v>143.95327</v>
      </c>
      <c r="T960" s="436">
        <v>45729</v>
      </c>
      <c r="U960" s="435"/>
      <c r="V960" s="435" t="s">
        <v>59</v>
      </c>
    </row>
    <row r="961" spans="1:22" ht="94.5" x14ac:dyDescent="0.25">
      <c r="A961" s="435">
        <v>955</v>
      </c>
      <c r="B961" s="435" t="s">
        <v>21</v>
      </c>
      <c r="C961" s="44" t="s">
        <v>2010</v>
      </c>
      <c r="D961" s="435"/>
      <c r="E961" s="435" t="s">
        <v>75</v>
      </c>
      <c r="F961" s="44" t="s">
        <v>30</v>
      </c>
      <c r="G961" s="435" t="s">
        <v>185</v>
      </c>
      <c r="H961" s="435"/>
      <c r="I961" s="435">
        <v>160</v>
      </c>
      <c r="J961" s="435">
        <v>433.33332999999999</v>
      </c>
      <c r="K961" s="435"/>
      <c r="L961" s="435">
        <v>160</v>
      </c>
      <c r="M961" s="435">
        <v>433.33332999999999</v>
      </c>
      <c r="N961" s="6" t="s">
        <v>2014</v>
      </c>
      <c r="O961" s="436">
        <v>45730</v>
      </c>
      <c r="P961" s="33" t="str">
        <f>HYPERLINK("https://my.zakupivli.pro/remote/dispatcher/state_purchase_view/58109414", "UA-2025-03-14-009710-a")</f>
        <v>UA-2025-03-14-009710-a</v>
      </c>
      <c r="Q961" s="435"/>
      <c r="R961" s="435"/>
      <c r="S961" s="435"/>
      <c r="T961" s="436"/>
      <c r="U961" s="435"/>
      <c r="V961" s="435"/>
    </row>
    <row r="962" spans="1:22" ht="63" x14ac:dyDescent="0.25">
      <c r="A962" s="435">
        <v>956</v>
      </c>
      <c r="B962" s="435" t="s">
        <v>21</v>
      </c>
      <c r="C962" s="44" t="s">
        <v>2011</v>
      </c>
      <c r="D962" s="435"/>
      <c r="E962" s="435" t="s">
        <v>75</v>
      </c>
      <c r="F962" s="44" t="s">
        <v>2013</v>
      </c>
      <c r="G962" s="435" t="s">
        <v>186</v>
      </c>
      <c r="H962" s="435"/>
      <c r="I962" s="435">
        <v>3</v>
      </c>
      <c r="J962" s="435">
        <v>60.97</v>
      </c>
      <c r="K962" s="435"/>
      <c r="L962" s="435">
        <v>3</v>
      </c>
      <c r="M962" s="435">
        <v>60.97</v>
      </c>
      <c r="N962" s="6" t="s">
        <v>2015</v>
      </c>
      <c r="O962" s="436">
        <v>45730</v>
      </c>
      <c r="P962" s="33" t="str">
        <f>HYPERLINK("https://my.zakupivli.pro/remote/dispatcher/state_purchase_view/58096222", "UA-2025-03-14-003738-a")</f>
        <v>UA-2025-03-14-003738-a</v>
      </c>
      <c r="Q962" s="435"/>
      <c r="R962" s="435">
        <v>3</v>
      </c>
      <c r="S962" s="435">
        <v>60.97</v>
      </c>
      <c r="T962" s="436">
        <v>45730</v>
      </c>
      <c r="U962" s="435"/>
      <c r="V962" s="435" t="s">
        <v>59</v>
      </c>
    </row>
    <row r="963" spans="1:22" ht="157.5" x14ac:dyDescent="0.25">
      <c r="A963" s="435">
        <v>957</v>
      </c>
      <c r="B963" s="435" t="s">
        <v>1151</v>
      </c>
      <c r="C963" s="44" t="s">
        <v>2012</v>
      </c>
      <c r="D963" s="435"/>
      <c r="E963" s="435" t="s">
        <v>75</v>
      </c>
      <c r="F963" s="44" t="s">
        <v>1646</v>
      </c>
      <c r="G963" s="435" t="s">
        <v>1150</v>
      </c>
      <c r="H963" s="435"/>
      <c r="I963" s="435">
        <v>1</v>
      </c>
      <c r="J963" s="119">
        <v>81</v>
      </c>
      <c r="K963" s="435"/>
      <c r="L963" s="435">
        <v>1</v>
      </c>
      <c r="M963" s="119">
        <v>81</v>
      </c>
      <c r="N963" s="6" t="s">
        <v>2016</v>
      </c>
      <c r="O963" s="436">
        <v>45730</v>
      </c>
      <c r="P963" s="33" t="str">
        <f>HYPERLINK("https://my.zakupivli.pro/remote/dispatcher/state_purchase_view/58089610", "UA-2025-03-14-000631-a")</f>
        <v>UA-2025-03-14-000631-a</v>
      </c>
      <c r="Q963" s="435"/>
      <c r="R963" s="435">
        <v>1</v>
      </c>
      <c r="S963" s="119">
        <v>81</v>
      </c>
      <c r="T963" s="436">
        <v>45730</v>
      </c>
      <c r="U963" s="435"/>
      <c r="V963" s="435" t="s">
        <v>59</v>
      </c>
    </row>
    <row r="964" spans="1:22" ht="141.75" x14ac:dyDescent="0.25">
      <c r="A964" s="435">
        <v>958</v>
      </c>
      <c r="B964" s="435" t="s">
        <v>40</v>
      </c>
      <c r="C964" s="44" t="s">
        <v>2017</v>
      </c>
      <c r="D964" s="435"/>
      <c r="E964" s="435" t="s">
        <v>373</v>
      </c>
      <c r="F964" s="44" t="s">
        <v>885</v>
      </c>
      <c r="G964" s="435" t="s">
        <v>184</v>
      </c>
      <c r="H964" s="435">
        <v>219.46376000000001</v>
      </c>
      <c r="I964" s="435">
        <v>1</v>
      </c>
      <c r="J964" s="437">
        <v>219.46376000000001</v>
      </c>
      <c r="K964" s="437">
        <v>219.46376000000001</v>
      </c>
      <c r="L964" s="437">
        <v>1</v>
      </c>
      <c r="M964" s="437">
        <v>219.46376000000001</v>
      </c>
      <c r="N964" s="6" t="s">
        <v>2020</v>
      </c>
      <c r="O964" s="436">
        <v>45735</v>
      </c>
      <c r="P964" s="33" t="str">
        <f>HYPERLINK("https://my.zakupivli.pro/remote/dispatcher/state_purchase_view/58211662", "UA-2025-03-19-012837-a")</f>
        <v>UA-2025-03-19-012837-a</v>
      </c>
      <c r="Q964" s="437">
        <v>219.46376000000001</v>
      </c>
      <c r="R964" s="437">
        <v>1</v>
      </c>
      <c r="S964" s="437">
        <v>219.46376000000001</v>
      </c>
      <c r="T964" s="438">
        <v>45735</v>
      </c>
      <c r="U964" s="435"/>
      <c r="V964" s="437" t="s">
        <v>59</v>
      </c>
    </row>
    <row r="965" spans="1:22" ht="141.75" x14ac:dyDescent="0.25">
      <c r="A965" s="435">
        <v>959</v>
      </c>
      <c r="B965" s="435" t="s">
        <v>40</v>
      </c>
      <c r="C965" s="44" t="s">
        <v>2018</v>
      </c>
      <c r="D965" s="435"/>
      <c r="E965" s="435" t="s">
        <v>373</v>
      </c>
      <c r="F965" s="44" t="s">
        <v>885</v>
      </c>
      <c r="G965" s="435" t="s">
        <v>184</v>
      </c>
      <c r="H965" s="435">
        <v>72.275949999999995</v>
      </c>
      <c r="I965" s="435">
        <v>1</v>
      </c>
      <c r="J965" s="437">
        <v>72.275949999999995</v>
      </c>
      <c r="K965" s="437">
        <v>72.275949999999995</v>
      </c>
      <c r="L965" s="437">
        <v>1</v>
      </c>
      <c r="M965" s="437">
        <v>72.275949999999995</v>
      </c>
      <c r="N965" s="6" t="s">
        <v>2021</v>
      </c>
      <c r="O965" s="438">
        <v>45735</v>
      </c>
      <c r="P965" s="33" t="str">
        <f>HYPERLINK("https://my.zakupivli.pro/remote/dispatcher/state_purchase_view/58211601", "UA-2025-03-19-012800-a")</f>
        <v>UA-2025-03-19-012800-a</v>
      </c>
      <c r="Q965" s="437">
        <v>72.275949999999995</v>
      </c>
      <c r="R965" s="437">
        <v>1</v>
      </c>
      <c r="S965" s="437">
        <v>72.275949999999995</v>
      </c>
      <c r="T965" s="438">
        <v>45735</v>
      </c>
      <c r="U965" s="435"/>
      <c r="V965" s="437" t="s">
        <v>59</v>
      </c>
    </row>
    <row r="966" spans="1:22" ht="110.25" x14ac:dyDescent="0.25">
      <c r="A966" s="435">
        <v>960</v>
      </c>
      <c r="B966" s="435" t="s">
        <v>21</v>
      </c>
      <c r="C966" s="44" t="s">
        <v>2019</v>
      </c>
      <c r="D966" s="435"/>
      <c r="E966" s="435" t="s">
        <v>75</v>
      </c>
      <c r="F966" s="44" t="s">
        <v>1992</v>
      </c>
      <c r="G966" s="435" t="s">
        <v>185</v>
      </c>
      <c r="H966" s="435"/>
      <c r="I966" s="435">
        <v>34</v>
      </c>
      <c r="J966" s="435">
        <v>428.90600000000001</v>
      </c>
      <c r="K966" s="435"/>
      <c r="L966" s="437">
        <v>34</v>
      </c>
      <c r="M966" s="437">
        <v>428.90600000000001</v>
      </c>
      <c r="N966" s="6" t="s">
        <v>2022</v>
      </c>
      <c r="O966" s="438">
        <v>45735</v>
      </c>
      <c r="P966" s="33" t="str">
        <f>HYPERLINK("https://my.zakupivli.pro/remote/dispatcher/state_purchase_view/58199921", "UA-2025-03-19-007714-a")</f>
        <v>UA-2025-03-19-007714-a</v>
      </c>
      <c r="Q966" s="435"/>
      <c r="R966" s="435"/>
      <c r="S966" s="435"/>
      <c r="T966" s="436"/>
      <c r="U966" s="435"/>
      <c r="V966" s="435"/>
    </row>
    <row r="967" spans="1:22" ht="189" x14ac:dyDescent="0.25">
      <c r="A967" s="435">
        <v>961</v>
      </c>
      <c r="B967" s="435" t="s">
        <v>40</v>
      </c>
      <c r="C967" s="44" t="s">
        <v>2023</v>
      </c>
      <c r="D967" s="435"/>
      <c r="E967" s="435" t="s">
        <v>373</v>
      </c>
      <c r="F967" s="44" t="s">
        <v>885</v>
      </c>
      <c r="G967" s="435" t="s">
        <v>184</v>
      </c>
      <c r="H967" s="435">
        <v>1006.59651</v>
      </c>
      <c r="I967" s="435">
        <v>1</v>
      </c>
      <c r="J967" s="437">
        <v>1006.59651</v>
      </c>
      <c r="K967" s="437">
        <v>1006.59651</v>
      </c>
      <c r="L967" s="437">
        <v>1</v>
      </c>
      <c r="M967" s="437">
        <v>1006.59651</v>
      </c>
      <c r="N967" s="6" t="s">
        <v>2024</v>
      </c>
      <c r="O967" s="436">
        <v>45736</v>
      </c>
      <c r="P967" s="33" t="str">
        <f>HYPERLINK("https://my.zakupivli.pro/remote/dispatcher/state_purchase_view/58221122", "UA-2025-03-20-002481-a")</f>
        <v>UA-2025-03-20-002481-a</v>
      </c>
      <c r="Q967" s="437">
        <v>1006.59651</v>
      </c>
      <c r="R967" s="437">
        <v>1</v>
      </c>
      <c r="S967" s="437">
        <v>1006.59651</v>
      </c>
      <c r="T967" s="438">
        <v>45736</v>
      </c>
      <c r="U967" s="435"/>
      <c r="V967" s="437" t="s">
        <v>59</v>
      </c>
    </row>
    <row r="968" spans="1:22" ht="63" x14ac:dyDescent="0.25">
      <c r="A968" s="435">
        <v>962</v>
      </c>
      <c r="B968" s="435" t="s">
        <v>40</v>
      </c>
      <c r="C968" s="41" t="s">
        <v>2025</v>
      </c>
      <c r="D968" s="435"/>
      <c r="E968" s="435" t="s">
        <v>75</v>
      </c>
      <c r="F968" s="225" t="s">
        <v>396</v>
      </c>
      <c r="G968" s="435" t="s">
        <v>184</v>
      </c>
      <c r="H968" s="435" t="s">
        <v>2026</v>
      </c>
      <c r="I968" s="435">
        <v>1</v>
      </c>
      <c r="J968" s="437" t="s">
        <v>2026</v>
      </c>
      <c r="K968" s="437" t="s">
        <v>2026</v>
      </c>
      <c r="L968" s="437">
        <v>1</v>
      </c>
      <c r="M968" s="437" t="s">
        <v>2026</v>
      </c>
      <c r="N968" s="6" t="s">
        <v>2027</v>
      </c>
      <c r="O968" s="436">
        <v>45737</v>
      </c>
      <c r="P968" s="33" t="str">
        <f>HYPERLINK("https://my.zakupivli.pro/remote/dispatcher/state_purchase_view/58273102", "UA-2025-03-21-011182-a")</f>
        <v>UA-2025-03-21-011182-a</v>
      </c>
      <c r="Q968" s="437" t="s">
        <v>2026</v>
      </c>
      <c r="R968" s="437">
        <v>1</v>
      </c>
      <c r="S968" s="437" t="s">
        <v>2026</v>
      </c>
      <c r="T968" s="436">
        <v>45737</v>
      </c>
      <c r="U968" s="435"/>
      <c r="V968" s="437" t="s">
        <v>59</v>
      </c>
    </row>
    <row r="969" spans="1:22" ht="63" x14ac:dyDescent="0.25">
      <c r="A969" s="435">
        <v>963</v>
      </c>
      <c r="B969" s="435" t="s">
        <v>40</v>
      </c>
      <c r="C969" s="44" t="s">
        <v>2028</v>
      </c>
      <c r="D969" s="435"/>
      <c r="E969" s="435" t="s">
        <v>75</v>
      </c>
      <c r="F969" s="44" t="s">
        <v>518</v>
      </c>
      <c r="G969" s="435" t="s">
        <v>184</v>
      </c>
      <c r="H969" s="435">
        <v>379.78994999999998</v>
      </c>
      <c r="I969" s="435">
        <v>1</v>
      </c>
      <c r="J969" s="437">
        <v>379.78994999999998</v>
      </c>
      <c r="K969" s="437">
        <v>379.78994999999998</v>
      </c>
      <c r="L969" s="437">
        <v>1</v>
      </c>
      <c r="M969" s="437">
        <v>379.78994999999998</v>
      </c>
      <c r="N969" s="6" t="s">
        <v>2033</v>
      </c>
      <c r="O969" s="436">
        <v>45740</v>
      </c>
      <c r="P969" s="33" t="str">
        <f>HYPERLINK("https://my.zakupivli.pro/remote/dispatcher/state_purchase_view/58290144", "UA-2025-03-24-004428-a")</f>
        <v>UA-2025-03-24-004428-a</v>
      </c>
      <c r="Q969" s="437">
        <v>379.78994999999998</v>
      </c>
      <c r="R969" s="437">
        <v>1</v>
      </c>
      <c r="S969" s="437">
        <v>379.78994999999998</v>
      </c>
      <c r="T969" s="436">
        <v>45736</v>
      </c>
      <c r="U969" s="435"/>
      <c r="V969" s="437" t="s">
        <v>59</v>
      </c>
    </row>
    <row r="970" spans="1:22" ht="63" x14ac:dyDescent="0.25">
      <c r="A970" s="435">
        <v>964</v>
      </c>
      <c r="B970" s="435" t="s">
        <v>21</v>
      </c>
      <c r="C970" s="44" t="s">
        <v>2029</v>
      </c>
      <c r="D970" s="435"/>
      <c r="E970" s="435" t="s">
        <v>75</v>
      </c>
      <c r="F970" s="44" t="s">
        <v>1628</v>
      </c>
      <c r="G970" s="435" t="s">
        <v>2035</v>
      </c>
      <c r="H970" s="435"/>
      <c r="I970" s="435">
        <v>328</v>
      </c>
      <c r="J970" s="435">
        <v>78.048000000000002</v>
      </c>
      <c r="K970" s="435"/>
      <c r="L970" s="437">
        <v>328</v>
      </c>
      <c r="M970" s="437">
        <v>78.048000000000002</v>
      </c>
      <c r="N970" s="6" t="s">
        <v>2034</v>
      </c>
      <c r="O970" s="438">
        <v>45740</v>
      </c>
      <c r="P970" s="33" t="str">
        <f>HYPERLINK("https://my.zakupivli.pro/remote/dispatcher/state_purchase_view/58282530", "UA-2025-03-24-001110-a")</f>
        <v>UA-2025-03-24-001110-a</v>
      </c>
      <c r="Q970" s="435"/>
      <c r="R970" s="437">
        <v>328</v>
      </c>
      <c r="S970" s="437">
        <v>78.048000000000002</v>
      </c>
      <c r="T970" s="436">
        <v>45740</v>
      </c>
      <c r="U970" s="435"/>
      <c r="V970" s="437" t="s">
        <v>59</v>
      </c>
    </row>
    <row r="971" spans="1:22" ht="173.25" x14ac:dyDescent="0.25">
      <c r="A971" s="435">
        <v>965</v>
      </c>
      <c r="B971" s="435" t="s">
        <v>40</v>
      </c>
      <c r="C971" s="44" t="s">
        <v>2030</v>
      </c>
      <c r="D971" s="435"/>
      <c r="E971" s="435" t="s">
        <v>373</v>
      </c>
      <c r="F971" s="44" t="s">
        <v>885</v>
      </c>
      <c r="G971" s="435" t="s">
        <v>184</v>
      </c>
      <c r="H971" s="435"/>
      <c r="I971" s="435">
        <v>1</v>
      </c>
      <c r="J971" s="435">
        <v>151.13647</v>
      </c>
      <c r="K971" s="435"/>
      <c r="L971" s="437">
        <v>1</v>
      </c>
      <c r="M971" s="437">
        <v>151.13647</v>
      </c>
      <c r="N971" s="6" t="s">
        <v>2036</v>
      </c>
      <c r="O971" s="438">
        <v>45740</v>
      </c>
      <c r="P971" s="33" t="str">
        <f>HYPERLINK("https://my.zakupivli.pro/remote/dispatcher/state_purchase_view/58282446", "UA-2025-03-24-001051-a")</f>
        <v>UA-2025-03-24-001051-a</v>
      </c>
      <c r="Q971" s="435"/>
      <c r="R971" s="437">
        <v>1</v>
      </c>
      <c r="S971" s="437">
        <v>151.13647</v>
      </c>
      <c r="T971" s="436">
        <v>45737</v>
      </c>
      <c r="U971" s="435"/>
      <c r="V971" s="437" t="s">
        <v>59</v>
      </c>
    </row>
    <row r="972" spans="1:22" ht="157.5" x14ac:dyDescent="0.25">
      <c r="A972" s="437">
        <v>966</v>
      </c>
      <c r="B972" s="437" t="s">
        <v>40</v>
      </c>
      <c r="C972" s="44" t="s">
        <v>2031</v>
      </c>
      <c r="D972" s="437"/>
      <c r="E972" s="437" t="s">
        <v>373</v>
      </c>
      <c r="F972" s="44" t="s">
        <v>885</v>
      </c>
      <c r="G972" s="437" t="s">
        <v>184</v>
      </c>
      <c r="H972" s="437"/>
      <c r="I972" s="437">
        <v>1</v>
      </c>
      <c r="J972" s="437">
        <v>289.51231999999999</v>
      </c>
      <c r="K972" s="437"/>
      <c r="L972" s="437">
        <v>1</v>
      </c>
      <c r="M972" s="437">
        <v>289.51231999999999</v>
      </c>
      <c r="N972" s="6" t="s">
        <v>2037</v>
      </c>
      <c r="O972" s="438">
        <v>45740</v>
      </c>
      <c r="P972" s="33" t="str">
        <f>HYPERLINK("https://my.zakupivli.pro/remote/dispatcher/state_purchase_view/58282171", "UA-2025-03-24-000961-a")</f>
        <v>UA-2025-03-24-000961-a</v>
      </c>
      <c r="Q972" s="437"/>
      <c r="R972" s="437">
        <v>1</v>
      </c>
      <c r="S972" s="437">
        <v>289.51231999999999</v>
      </c>
      <c r="T972" s="438">
        <v>45737</v>
      </c>
      <c r="U972" s="437"/>
      <c r="V972" s="437" t="s">
        <v>59</v>
      </c>
    </row>
    <row r="973" spans="1:22" ht="157.5" x14ac:dyDescent="0.25">
      <c r="A973" s="437">
        <v>967</v>
      </c>
      <c r="B973" s="437" t="s">
        <v>40</v>
      </c>
      <c r="C973" s="44" t="s">
        <v>2032</v>
      </c>
      <c r="D973" s="437"/>
      <c r="E973" s="437" t="s">
        <v>373</v>
      </c>
      <c r="F973" s="44" t="s">
        <v>885</v>
      </c>
      <c r="G973" s="437" t="s">
        <v>184</v>
      </c>
      <c r="H973" s="437"/>
      <c r="I973" s="437">
        <v>1</v>
      </c>
      <c r="J973" s="437">
        <v>48.222900000000003</v>
      </c>
      <c r="K973" s="437"/>
      <c r="L973" s="437">
        <v>1</v>
      </c>
      <c r="M973" s="437">
        <v>48.222900000000003</v>
      </c>
      <c r="N973" s="6" t="s">
        <v>2038</v>
      </c>
      <c r="O973" s="438">
        <v>45740</v>
      </c>
      <c r="P973" s="442" t="str">
        <f>HYPERLINK("https://my.zakupivli.pro/remote/dispatcher/state_purchase_view/58281188", "UA-2025-03-24-000505-a")</f>
        <v>UA-2025-03-24-000505-a</v>
      </c>
      <c r="Q973" s="437"/>
      <c r="R973" s="437">
        <v>1</v>
      </c>
      <c r="S973" s="437">
        <v>48.222900000000003</v>
      </c>
      <c r="T973" s="438" t="s">
        <v>2039</v>
      </c>
      <c r="U973" s="437"/>
      <c r="V973" s="437" t="s">
        <v>59</v>
      </c>
    </row>
    <row r="974" spans="1:22" ht="47.25" x14ac:dyDescent="0.25">
      <c r="A974" s="437">
        <v>968</v>
      </c>
      <c r="B974" s="437" t="s">
        <v>21</v>
      </c>
      <c r="C974" s="443" t="s">
        <v>2040</v>
      </c>
      <c r="D974" s="437"/>
      <c r="E974" s="437" t="s">
        <v>75</v>
      </c>
      <c r="F974" s="236" t="s">
        <v>2042</v>
      </c>
      <c r="G974" s="437" t="s">
        <v>186</v>
      </c>
      <c r="H974" s="437"/>
      <c r="I974" s="437">
        <v>44</v>
      </c>
      <c r="J974" s="437">
        <v>1580.9042199999999</v>
      </c>
      <c r="K974" s="437"/>
      <c r="L974" s="437">
        <v>44</v>
      </c>
      <c r="M974" s="437">
        <v>1580.9042199999999</v>
      </c>
      <c r="N974" s="6" t="s">
        <v>2041</v>
      </c>
      <c r="O974" s="438">
        <v>45740</v>
      </c>
      <c r="P974" s="99" t="s">
        <v>2043</v>
      </c>
      <c r="Q974" s="437"/>
      <c r="R974" s="437"/>
      <c r="S974" s="437"/>
      <c r="T974" s="438"/>
      <c r="U974" s="437"/>
      <c r="V974" s="437"/>
    </row>
    <row r="975" spans="1:22" x14ac:dyDescent="0.25">
      <c r="A975" s="437"/>
      <c r="B975" s="437"/>
      <c r="C975" s="437"/>
      <c r="D975" s="437"/>
      <c r="E975" s="437"/>
      <c r="F975" s="437"/>
      <c r="G975" s="437"/>
      <c r="H975" s="437"/>
      <c r="I975" s="437"/>
      <c r="J975" s="437"/>
      <c r="K975" s="437"/>
      <c r="L975" s="437"/>
      <c r="M975" s="437"/>
      <c r="N975" s="437"/>
      <c r="O975" s="438"/>
      <c r="P975" s="437"/>
      <c r="Q975" s="437"/>
      <c r="R975" s="437"/>
      <c r="S975" s="437"/>
      <c r="T975" s="438"/>
      <c r="U975" s="437"/>
      <c r="V975" s="437"/>
    </row>
    <row r="976" spans="1:22" x14ac:dyDescent="0.25">
      <c r="A976" s="437"/>
      <c r="B976" s="437"/>
      <c r="C976" s="437"/>
      <c r="D976" s="437"/>
      <c r="E976" s="437"/>
      <c r="F976" s="437"/>
      <c r="G976" s="437"/>
      <c r="H976" s="437"/>
      <c r="I976" s="437"/>
      <c r="J976" s="437"/>
      <c r="K976" s="437"/>
      <c r="L976" s="437"/>
      <c r="M976" s="437"/>
      <c r="N976" s="437"/>
      <c r="O976" s="438"/>
      <c r="P976" s="437"/>
      <c r="Q976" s="437"/>
      <c r="R976" s="437"/>
      <c r="S976" s="437"/>
      <c r="T976" s="438"/>
      <c r="U976" s="437"/>
      <c r="V976" s="437"/>
    </row>
    <row r="977" spans="1:22" x14ac:dyDescent="0.25">
      <c r="A977" s="437"/>
      <c r="B977" s="437"/>
      <c r="C977" s="437"/>
      <c r="D977" s="437"/>
      <c r="E977" s="437"/>
      <c r="F977" s="437"/>
      <c r="G977" s="437"/>
      <c r="H977" s="437"/>
      <c r="I977" s="437"/>
      <c r="J977" s="437"/>
      <c r="K977" s="437"/>
      <c r="L977" s="437"/>
      <c r="M977" s="437"/>
      <c r="N977" s="437"/>
      <c r="O977" s="438"/>
      <c r="P977" s="437"/>
      <c r="Q977" s="437"/>
      <c r="R977" s="437"/>
      <c r="S977" s="437"/>
      <c r="T977" s="438"/>
      <c r="U977" s="437"/>
      <c r="V977" s="437"/>
    </row>
    <row r="978" spans="1:22" x14ac:dyDescent="0.25">
      <c r="A978" s="437"/>
      <c r="B978" s="437"/>
      <c r="C978" s="437"/>
      <c r="D978" s="437"/>
      <c r="E978" s="437"/>
      <c r="F978" s="437"/>
      <c r="G978" s="437"/>
      <c r="H978" s="437"/>
      <c r="I978" s="437"/>
      <c r="J978" s="437"/>
      <c r="K978" s="437"/>
      <c r="L978" s="437"/>
      <c r="M978" s="437"/>
      <c r="N978" s="437"/>
      <c r="O978" s="438"/>
      <c r="P978" s="437"/>
      <c r="Q978" s="437"/>
      <c r="R978" s="437"/>
      <c r="S978" s="437"/>
      <c r="T978" s="438"/>
      <c r="U978" s="437"/>
      <c r="V978" s="437"/>
    </row>
    <row r="979" spans="1:22" x14ac:dyDescent="0.25">
      <c r="A979" s="437"/>
      <c r="B979" s="437"/>
      <c r="C979" s="437"/>
      <c r="D979" s="437"/>
      <c r="E979" s="437"/>
      <c r="F979" s="437"/>
      <c r="G979" s="437"/>
      <c r="H979" s="437"/>
      <c r="I979" s="437"/>
      <c r="J979" s="437"/>
      <c r="K979" s="437"/>
      <c r="L979" s="437"/>
      <c r="M979" s="437"/>
      <c r="N979" s="437"/>
      <c r="O979" s="438"/>
      <c r="P979" s="437"/>
      <c r="Q979" s="437"/>
      <c r="R979" s="437"/>
      <c r="S979" s="437"/>
      <c r="T979" s="438"/>
      <c r="U979" s="437"/>
      <c r="V979" s="437"/>
    </row>
    <row r="980" spans="1:22" x14ac:dyDescent="0.25">
      <c r="A980" s="437"/>
      <c r="B980" s="437"/>
      <c r="C980" s="437"/>
      <c r="D980" s="437"/>
      <c r="E980" s="437"/>
      <c r="F980" s="437"/>
      <c r="G980" s="437"/>
      <c r="H980" s="437"/>
      <c r="I980" s="437"/>
      <c r="J980" s="437"/>
      <c r="K980" s="437"/>
      <c r="L980" s="437"/>
      <c r="M980" s="437"/>
      <c r="N980" s="437"/>
      <c r="O980" s="438"/>
      <c r="P980" s="437"/>
      <c r="Q980" s="437"/>
      <c r="R980" s="437"/>
      <c r="S980" s="437"/>
      <c r="T980" s="438"/>
      <c r="U980" s="437"/>
      <c r="V980" s="437"/>
    </row>
    <row r="981" spans="1:22" x14ac:dyDescent="0.25">
      <c r="A981" s="437"/>
      <c r="B981" s="437"/>
      <c r="C981" s="437"/>
      <c r="D981" s="437"/>
      <c r="E981" s="437"/>
      <c r="F981" s="437"/>
      <c r="G981" s="437"/>
      <c r="H981" s="437"/>
      <c r="I981" s="437"/>
      <c r="J981" s="437"/>
      <c r="K981" s="437"/>
      <c r="L981" s="437"/>
      <c r="M981" s="437"/>
      <c r="N981" s="437"/>
      <c r="O981" s="438"/>
      <c r="P981" s="437"/>
      <c r="Q981" s="437"/>
      <c r="R981" s="437"/>
      <c r="S981" s="437"/>
      <c r="T981" s="438"/>
      <c r="U981" s="437"/>
      <c r="V981" s="437"/>
    </row>
    <row r="982" spans="1:22" x14ac:dyDescent="0.25">
      <c r="A982" s="437"/>
      <c r="B982" s="437"/>
      <c r="C982" s="437"/>
      <c r="D982" s="437"/>
      <c r="E982" s="437"/>
      <c r="F982" s="437"/>
      <c r="G982" s="437"/>
      <c r="H982" s="437"/>
      <c r="I982" s="437"/>
      <c r="J982" s="437"/>
      <c r="K982" s="437"/>
      <c r="L982" s="437"/>
      <c r="M982" s="437"/>
      <c r="N982" s="437"/>
      <c r="O982" s="438"/>
      <c r="P982" s="437"/>
      <c r="Q982" s="437"/>
      <c r="R982" s="437"/>
      <c r="S982" s="437"/>
      <c r="T982" s="438"/>
      <c r="U982" s="437"/>
      <c r="V982" s="437"/>
    </row>
    <row r="983" spans="1:22" x14ac:dyDescent="0.25">
      <c r="A983" s="437"/>
      <c r="B983" s="437"/>
      <c r="C983" s="437"/>
      <c r="D983" s="437"/>
      <c r="E983" s="437"/>
      <c r="F983" s="437"/>
      <c r="G983" s="437"/>
      <c r="H983" s="437"/>
      <c r="I983" s="437"/>
      <c r="J983" s="437"/>
      <c r="K983" s="437"/>
      <c r="L983" s="437"/>
      <c r="M983" s="437"/>
      <c r="N983" s="437"/>
      <c r="O983" s="438"/>
      <c r="P983" s="437"/>
      <c r="Q983" s="437"/>
      <c r="R983" s="437"/>
      <c r="S983" s="437"/>
      <c r="T983" s="438"/>
      <c r="U983" s="437"/>
      <c r="V983" s="437"/>
    </row>
    <row r="984" spans="1:22" x14ac:dyDescent="0.25">
      <c r="A984" s="437"/>
      <c r="B984" s="437"/>
      <c r="C984" s="437"/>
      <c r="D984" s="437"/>
      <c r="E984" s="437"/>
      <c r="F984" s="437"/>
      <c r="G984" s="437"/>
      <c r="H984" s="437"/>
      <c r="I984" s="437"/>
      <c r="J984" s="437"/>
      <c r="K984" s="437"/>
      <c r="L984" s="437"/>
      <c r="M984" s="437"/>
      <c r="N984" s="437"/>
      <c r="O984" s="438"/>
      <c r="P984" s="437"/>
      <c r="Q984" s="437"/>
      <c r="R984" s="437"/>
      <c r="S984" s="437"/>
      <c r="T984" s="438"/>
      <c r="U984" s="437"/>
      <c r="V984" s="437"/>
    </row>
    <row r="985" spans="1:22" x14ac:dyDescent="0.25">
      <c r="A985" s="437"/>
      <c r="B985" s="437"/>
      <c r="C985" s="437"/>
      <c r="D985" s="437"/>
      <c r="E985" s="437"/>
      <c r="F985" s="437"/>
      <c r="G985" s="437"/>
      <c r="H985" s="437"/>
      <c r="I985" s="437"/>
      <c r="J985" s="437"/>
      <c r="K985" s="437"/>
      <c r="L985" s="437"/>
      <c r="M985" s="437"/>
      <c r="N985" s="437"/>
      <c r="O985" s="438"/>
      <c r="P985" s="437"/>
      <c r="Q985" s="437"/>
      <c r="R985" s="437"/>
      <c r="S985" s="437"/>
      <c r="T985" s="438"/>
      <c r="U985" s="437"/>
      <c r="V985" s="437"/>
    </row>
    <row r="986" spans="1:22" x14ac:dyDescent="0.25">
      <c r="A986" s="437"/>
      <c r="B986" s="437"/>
      <c r="C986" s="437"/>
      <c r="D986" s="437"/>
      <c r="E986" s="437"/>
      <c r="F986" s="437"/>
      <c r="G986" s="437"/>
      <c r="H986" s="437"/>
      <c r="I986" s="437"/>
      <c r="J986" s="437"/>
      <c r="K986" s="437"/>
      <c r="L986" s="437"/>
      <c r="M986" s="437"/>
      <c r="N986" s="437"/>
      <c r="O986" s="438"/>
      <c r="P986" s="437"/>
      <c r="Q986" s="437"/>
      <c r="R986" s="437"/>
      <c r="S986" s="437"/>
      <c r="T986" s="438"/>
      <c r="U986" s="437"/>
      <c r="V986" s="437"/>
    </row>
    <row r="987" spans="1:22" x14ac:dyDescent="0.25">
      <c r="A987" s="437"/>
      <c r="B987" s="437"/>
      <c r="C987" s="437"/>
      <c r="D987" s="437"/>
      <c r="E987" s="437"/>
      <c r="F987" s="437"/>
      <c r="G987" s="437"/>
      <c r="H987" s="437"/>
      <c r="I987" s="437"/>
      <c r="J987" s="437"/>
      <c r="K987" s="437"/>
      <c r="L987" s="437"/>
      <c r="M987" s="437"/>
      <c r="N987" s="437"/>
      <c r="O987" s="438"/>
      <c r="P987" s="437"/>
      <c r="Q987" s="437"/>
      <c r="R987" s="437"/>
      <c r="S987" s="437"/>
      <c r="T987" s="438"/>
      <c r="U987" s="437"/>
      <c r="V987" s="437"/>
    </row>
    <row r="988" spans="1:22" x14ac:dyDescent="0.25">
      <c r="A988" s="437"/>
      <c r="B988" s="437"/>
      <c r="C988" s="437"/>
      <c r="D988" s="437"/>
      <c r="E988" s="437"/>
      <c r="F988" s="437"/>
      <c r="G988" s="437"/>
      <c r="H988" s="437"/>
      <c r="I988" s="437"/>
      <c r="J988" s="437"/>
      <c r="K988" s="437"/>
      <c r="L988" s="437"/>
      <c r="M988" s="437"/>
      <c r="N988" s="437"/>
      <c r="O988" s="438"/>
      <c r="P988" s="437"/>
      <c r="Q988" s="437"/>
      <c r="R988" s="437"/>
      <c r="S988" s="437"/>
      <c r="T988" s="438"/>
      <c r="U988" s="437"/>
      <c r="V988" s="437"/>
    </row>
    <row r="989" spans="1:22" x14ac:dyDescent="0.25">
      <c r="A989" s="437"/>
      <c r="B989" s="437"/>
      <c r="C989" s="437"/>
      <c r="D989" s="437"/>
      <c r="E989" s="437"/>
      <c r="F989" s="437"/>
      <c r="G989" s="437"/>
      <c r="H989" s="437"/>
      <c r="I989" s="437"/>
      <c r="J989" s="437"/>
      <c r="K989" s="437"/>
      <c r="L989" s="437"/>
      <c r="M989" s="437"/>
      <c r="N989" s="437"/>
      <c r="O989" s="438"/>
      <c r="P989" s="437"/>
      <c r="Q989" s="437"/>
      <c r="R989" s="437"/>
      <c r="S989" s="437"/>
      <c r="T989" s="438"/>
      <c r="U989" s="437"/>
      <c r="V989" s="437"/>
    </row>
    <row r="990" spans="1:22" x14ac:dyDescent="0.25">
      <c r="A990" s="437"/>
      <c r="B990" s="437"/>
      <c r="C990" s="437"/>
      <c r="D990" s="437"/>
      <c r="E990" s="437"/>
      <c r="F990" s="437"/>
      <c r="G990" s="437"/>
      <c r="H990" s="437"/>
      <c r="I990" s="437"/>
      <c r="J990" s="437"/>
      <c r="K990" s="437"/>
      <c r="L990" s="437"/>
      <c r="M990" s="437"/>
      <c r="N990" s="437"/>
      <c r="O990" s="438"/>
      <c r="P990" s="437"/>
      <c r="Q990" s="437"/>
      <c r="R990" s="437"/>
      <c r="S990" s="437"/>
      <c r="T990" s="438"/>
      <c r="U990" s="437"/>
      <c r="V990" s="437"/>
    </row>
    <row r="991" spans="1:22" x14ac:dyDescent="0.25">
      <c r="A991" s="437"/>
      <c r="B991" s="437"/>
      <c r="C991" s="437"/>
      <c r="D991" s="437"/>
      <c r="E991" s="437"/>
      <c r="F991" s="437"/>
      <c r="G991" s="437"/>
      <c r="H991" s="437"/>
      <c r="I991" s="437"/>
      <c r="J991" s="437"/>
      <c r="K991" s="437"/>
      <c r="L991" s="437"/>
      <c r="M991" s="437"/>
      <c r="N991" s="437"/>
      <c r="O991" s="438"/>
      <c r="P991" s="437"/>
      <c r="Q991" s="437"/>
      <c r="R991" s="437"/>
      <c r="S991" s="437"/>
      <c r="T991" s="438"/>
      <c r="U991" s="437"/>
      <c r="V991" s="437"/>
    </row>
    <row r="992" spans="1:22" x14ac:dyDescent="0.25">
      <c r="A992" s="437"/>
      <c r="B992" s="437"/>
      <c r="C992" s="437"/>
      <c r="D992" s="437"/>
      <c r="E992" s="437"/>
      <c r="F992" s="437"/>
      <c r="G992" s="437"/>
      <c r="H992" s="437"/>
      <c r="I992" s="437"/>
      <c r="J992" s="437"/>
      <c r="K992" s="437"/>
      <c r="L992" s="437"/>
      <c r="M992" s="437"/>
      <c r="N992" s="437"/>
      <c r="O992" s="438"/>
      <c r="P992" s="437"/>
      <c r="Q992" s="437"/>
      <c r="R992" s="437"/>
      <c r="S992" s="437"/>
      <c r="T992" s="438"/>
      <c r="U992" s="437"/>
      <c r="V992" s="437"/>
    </row>
    <row r="993" spans="1:22" x14ac:dyDescent="0.25">
      <c r="A993" s="437"/>
      <c r="B993" s="437"/>
      <c r="C993" s="437"/>
      <c r="D993" s="437"/>
      <c r="E993" s="437"/>
      <c r="F993" s="437"/>
      <c r="G993" s="437"/>
      <c r="H993" s="437"/>
      <c r="I993" s="437"/>
      <c r="J993" s="437"/>
      <c r="K993" s="437"/>
      <c r="L993" s="437"/>
      <c r="M993" s="437"/>
      <c r="N993" s="437"/>
      <c r="O993" s="438"/>
      <c r="P993" s="437"/>
      <c r="Q993" s="437"/>
      <c r="R993" s="437"/>
      <c r="S993" s="437"/>
      <c r="T993" s="438"/>
      <c r="U993" s="437"/>
      <c r="V993" s="437"/>
    </row>
    <row r="994" spans="1:22" x14ac:dyDescent="0.25">
      <c r="A994" s="437"/>
      <c r="B994" s="437"/>
      <c r="C994" s="437"/>
      <c r="D994" s="437"/>
      <c r="E994" s="437"/>
      <c r="F994" s="437"/>
      <c r="G994" s="437"/>
      <c r="H994" s="437"/>
      <c r="I994" s="437"/>
      <c r="J994" s="437"/>
      <c r="K994" s="437"/>
      <c r="L994" s="437"/>
      <c r="M994" s="437"/>
      <c r="N994" s="437"/>
      <c r="O994" s="438"/>
      <c r="P994" s="437"/>
      <c r="Q994" s="437"/>
      <c r="R994" s="437"/>
      <c r="S994" s="437"/>
      <c r="T994" s="438"/>
      <c r="U994" s="437"/>
      <c r="V994" s="437"/>
    </row>
    <row r="995" spans="1:22" x14ac:dyDescent="0.25">
      <c r="A995" s="437"/>
      <c r="B995" s="437"/>
      <c r="C995" s="437"/>
      <c r="D995" s="437"/>
      <c r="E995" s="437"/>
      <c r="F995" s="437"/>
      <c r="G995" s="437"/>
      <c r="H995" s="437"/>
      <c r="I995" s="437"/>
      <c r="J995" s="437"/>
      <c r="K995" s="437"/>
      <c r="L995" s="437"/>
      <c r="M995" s="437"/>
      <c r="N995" s="437"/>
      <c r="O995" s="438"/>
      <c r="P995" s="437"/>
      <c r="Q995" s="437"/>
      <c r="R995" s="437"/>
      <c r="S995" s="437"/>
      <c r="T995" s="438"/>
      <c r="U995" s="437"/>
      <c r="V995" s="437"/>
    </row>
    <row r="996" spans="1:22" x14ac:dyDescent="0.25">
      <c r="A996" s="437"/>
      <c r="B996" s="437"/>
      <c r="C996" s="437"/>
      <c r="D996" s="437"/>
      <c r="E996" s="437"/>
      <c r="F996" s="437"/>
      <c r="G996" s="437"/>
      <c r="H996" s="437"/>
      <c r="I996" s="437"/>
      <c r="J996" s="437"/>
      <c r="K996" s="437"/>
      <c r="L996" s="437"/>
      <c r="M996" s="437"/>
      <c r="N996" s="437"/>
      <c r="O996" s="438"/>
      <c r="P996" s="437"/>
      <c r="Q996" s="437"/>
      <c r="R996" s="437"/>
      <c r="S996" s="437"/>
      <c r="T996" s="438"/>
      <c r="U996" s="437"/>
      <c r="V996" s="437"/>
    </row>
    <row r="997" spans="1:22" x14ac:dyDescent="0.25">
      <c r="A997" s="437"/>
      <c r="B997" s="437"/>
      <c r="C997" s="437"/>
      <c r="D997" s="437"/>
      <c r="E997" s="437"/>
      <c r="F997" s="437"/>
      <c r="G997" s="437"/>
      <c r="H997" s="437"/>
      <c r="I997" s="437"/>
      <c r="J997" s="437"/>
      <c r="K997" s="437"/>
      <c r="L997" s="437"/>
      <c r="M997" s="437"/>
      <c r="N997" s="437"/>
      <c r="O997" s="438"/>
      <c r="P997" s="437"/>
      <c r="Q997" s="437"/>
      <c r="R997" s="437"/>
      <c r="S997" s="437"/>
      <c r="T997" s="438"/>
      <c r="U997" s="437"/>
      <c r="V997" s="437"/>
    </row>
    <row r="998" spans="1:22" x14ac:dyDescent="0.25">
      <c r="A998" s="437"/>
      <c r="B998" s="437"/>
      <c r="C998" s="437"/>
      <c r="D998" s="437"/>
      <c r="E998" s="437"/>
      <c r="F998" s="437"/>
      <c r="G998" s="437"/>
      <c r="H998" s="437"/>
      <c r="I998" s="437"/>
      <c r="J998" s="437"/>
      <c r="K998" s="437"/>
      <c r="L998" s="437"/>
      <c r="M998" s="437"/>
      <c r="N998" s="437"/>
      <c r="O998" s="438"/>
      <c r="P998" s="437"/>
      <c r="Q998" s="437"/>
      <c r="R998" s="437"/>
      <c r="S998" s="437"/>
      <c r="T998" s="438"/>
      <c r="U998" s="437"/>
      <c r="V998" s="437"/>
    </row>
    <row r="999" spans="1:22" x14ac:dyDescent="0.25">
      <c r="A999" s="437"/>
      <c r="B999" s="437"/>
      <c r="C999" s="437"/>
      <c r="D999" s="437"/>
      <c r="E999" s="437"/>
      <c r="F999" s="437"/>
      <c r="G999" s="437"/>
      <c r="H999" s="437"/>
      <c r="I999" s="437"/>
      <c r="J999" s="437"/>
      <c r="K999" s="437"/>
      <c r="L999" s="437"/>
      <c r="M999" s="437"/>
      <c r="N999" s="437"/>
      <c r="O999" s="438"/>
      <c r="P999" s="437"/>
      <c r="Q999" s="437"/>
      <c r="R999" s="437"/>
      <c r="S999" s="437"/>
      <c r="T999" s="438"/>
      <c r="U999" s="437"/>
      <c r="V999" s="437"/>
    </row>
    <row r="1000" spans="1:22" x14ac:dyDescent="0.25">
      <c r="A1000" s="437"/>
      <c r="B1000" s="437"/>
      <c r="C1000" s="437"/>
      <c r="D1000" s="437"/>
      <c r="E1000" s="437"/>
      <c r="F1000" s="437"/>
      <c r="G1000" s="437"/>
      <c r="H1000" s="437"/>
      <c r="I1000" s="437"/>
      <c r="J1000" s="437"/>
      <c r="K1000" s="437"/>
      <c r="L1000" s="437"/>
      <c r="M1000" s="437"/>
      <c r="N1000" s="437"/>
      <c r="O1000" s="438"/>
      <c r="P1000" s="437"/>
      <c r="Q1000" s="437"/>
      <c r="R1000" s="437"/>
      <c r="S1000" s="437"/>
      <c r="T1000" s="438"/>
      <c r="U1000" s="437"/>
      <c r="V1000" s="437"/>
    </row>
    <row r="1001" spans="1:22" x14ac:dyDescent="0.25">
      <c r="A1001" s="437"/>
      <c r="B1001" s="437"/>
      <c r="C1001" s="437"/>
      <c r="D1001" s="437"/>
      <c r="E1001" s="437"/>
      <c r="F1001" s="437"/>
      <c r="G1001" s="437"/>
      <c r="H1001" s="437"/>
      <c r="I1001" s="437"/>
      <c r="J1001" s="437"/>
      <c r="K1001" s="437"/>
      <c r="L1001" s="437"/>
      <c r="M1001" s="437"/>
      <c r="N1001" s="437"/>
      <c r="O1001" s="438"/>
      <c r="P1001" s="437"/>
      <c r="Q1001" s="437"/>
      <c r="R1001" s="437"/>
      <c r="S1001" s="437"/>
      <c r="T1001" s="438"/>
      <c r="U1001" s="437"/>
      <c r="V1001" s="437"/>
    </row>
    <row r="1002" spans="1:22" x14ac:dyDescent="0.25">
      <c r="A1002" s="437"/>
      <c r="B1002" s="437"/>
      <c r="C1002" s="437"/>
      <c r="D1002" s="437"/>
      <c r="E1002" s="437"/>
      <c r="F1002" s="437"/>
      <c r="G1002" s="437"/>
      <c r="H1002" s="437"/>
      <c r="I1002" s="437"/>
      <c r="J1002" s="437"/>
      <c r="K1002" s="437"/>
      <c r="L1002" s="437"/>
      <c r="M1002" s="437"/>
      <c r="N1002" s="437"/>
      <c r="O1002" s="438"/>
      <c r="P1002" s="437"/>
      <c r="Q1002" s="437"/>
      <c r="R1002" s="437"/>
      <c r="S1002" s="437"/>
      <c r="T1002" s="438"/>
      <c r="U1002" s="437"/>
      <c r="V1002" s="437"/>
    </row>
    <row r="1003" spans="1:22" x14ac:dyDescent="0.25">
      <c r="A1003" s="437"/>
      <c r="B1003" s="437"/>
      <c r="C1003" s="437"/>
      <c r="D1003" s="437"/>
      <c r="E1003" s="437"/>
      <c r="F1003" s="437"/>
      <c r="G1003" s="437"/>
      <c r="H1003" s="437"/>
      <c r="I1003" s="437"/>
      <c r="J1003" s="437"/>
      <c r="K1003" s="437"/>
      <c r="L1003" s="437"/>
      <c r="M1003" s="437"/>
      <c r="N1003" s="437"/>
      <c r="O1003" s="438"/>
      <c r="P1003" s="437"/>
      <c r="Q1003" s="437"/>
      <c r="R1003" s="437"/>
      <c r="S1003" s="437"/>
      <c r="T1003" s="438"/>
      <c r="U1003" s="437"/>
      <c r="V1003" s="437"/>
    </row>
  </sheetData>
  <sortState ref="A5:V204">
    <sortCondition ref="O4"/>
  </sortState>
  <mergeCells count="17"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  <mergeCell ref="Q2:S2"/>
    <mergeCell ref="T2:T3"/>
    <mergeCell ref="U2:U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77647" xr:uid="{4DDBB2EE-4E42-46E4-825A-A67045802130}"/>
    <hyperlink ref="P869" r:id="rId1701" display="https://my.zakupivli.pro/remote/dispatcher/state_purchase_view/57062513" xr:uid="{9F231378-065C-4200-958B-64525E255BC0}"/>
    <hyperlink ref="P870" r:id="rId1702" display="https://my.zakupivli.pro/remote/dispatcher/state_purchase_view/57062513" xr:uid="{53F36DFF-39F9-42ED-824D-E761B9F71BEE}"/>
    <hyperlink ref="P871" r:id="rId1703" display="https://my.zakupivli.pro/remote/dispatcher/state_purchase_view/57062513" xr:uid="{159D8471-AC3E-4406-8E3B-FF1BB1A394DE}"/>
    <hyperlink ref="P872" r:id="rId1704" display="https://my.zakupivli.pro/remote/dispatcher/state_purchase_view/57062513" xr:uid="{AC0EEE5C-AB8F-4169-A5C4-A2F3C01C4305}"/>
    <hyperlink ref="P866" r:id="rId1705" display="https://my.zakupivli.pro/remote/dispatcher/state_purchase_view/57010056" xr:uid="{FC110D8A-3F11-4E4D-AFAB-F8DFEC963504}"/>
    <hyperlink ref="P867" r:id="rId1706" display="https://my.zakupivli.pro/remote/dispatcher/state_purchase_view/57010056" xr:uid="{26A6D916-0A7B-4405-8FCB-5A01E2DF4A72}"/>
    <hyperlink ref="N866" r:id="rId1707" xr:uid="{27943522-FCF2-431E-A519-EECC75CE8530}"/>
    <hyperlink ref="N867" r:id="rId1708" xr:uid="{A2BC5AAF-670B-495C-A667-068A11967E2A}"/>
    <hyperlink ref="N868" r:id="rId1709" xr:uid="{02B76875-709C-488B-A986-0758BF399DC5}"/>
    <hyperlink ref="N869" r:id="rId1710" xr:uid="{365F58B9-D32E-476E-B4FF-48BD7E4A4817}"/>
    <hyperlink ref="N870" r:id="rId1711" xr:uid="{E6F7F932-FE62-4076-8C83-66A84FD6027F}"/>
    <hyperlink ref="N871" r:id="rId1712" xr:uid="{30A22387-7363-4B92-85B5-3C3F627C773A}"/>
    <hyperlink ref="N872" r:id="rId1713" xr:uid="{5A669B0A-5EB3-4914-AB33-B2362DC9AE52}"/>
    <hyperlink ref="P873" r:id="rId1714" display="https://my.zakupivli.pro/remote/dispatcher/state_purchase_view/57102057" xr:uid="{D0D2EAFA-1372-4CB0-BFAF-58EC787D450A}"/>
    <hyperlink ref="P874" r:id="rId1715" display="https://my.zakupivli.pro/remote/dispatcher/state_purchase_view/57100319" xr:uid="{FF6D1515-EA9F-436A-AAD0-FF4850FA1528}"/>
    <hyperlink ref="P875" r:id="rId1716" display="https://my.zakupivli.pro/remote/dispatcher/state_purchase_view/57092256" xr:uid="{7E6EAC0D-1929-441D-BBA0-25DDCD15168F}"/>
    <hyperlink ref="P876" r:id="rId1717" display="https://my.zakupivli.pro/remote/dispatcher/state_purchase_view/57092017" xr:uid="{3850A6B3-22DC-4337-AA9A-73D33551F91E}"/>
    <hyperlink ref="P877" r:id="rId1718" display="https://my.zakupivli.pro/remote/dispatcher/state_purchase_view/57088046" xr:uid="{E84B79FD-ABFD-412D-9449-2651B97B9760}"/>
    <hyperlink ref="P878" r:id="rId1719" display="https://my.zakupivli.pro/remote/dispatcher/state_purchase_view/57084914" xr:uid="{8ED8B5CB-B432-468C-AD0F-AFEFC43D1D18}"/>
    <hyperlink ref="P879" r:id="rId1720" display="https://my.zakupivli.pro/remote/dispatcher/state_purchase_view/57084914" xr:uid="{4AE538C4-DA74-43EE-A856-6B0F5C8D6B04}"/>
    <hyperlink ref="N873" r:id="rId1721" xr:uid="{04DAF7A2-4506-4BB2-8F6F-E49EDA60E127}"/>
    <hyperlink ref="N874" r:id="rId1722" xr:uid="{064C0D4F-864E-47F8-A69D-922694F1DE3C}"/>
    <hyperlink ref="N875" r:id="rId1723" xr:uid="{4A309AF3-944E-4E54-B882-E5C49F441A9A}"/>
    <hyperlink ref="N876" r:id="rId1724" xr:uid="{54EBED21-C04C-4741-A0C1-2C65D9E169DC}"/>
    <hyperlink ref="N877" r:id="rId1725" xr:uid="{4513215C-3A1F-4EC9-9A1A-3A0B64015201}"/>
    <hyperlink ref="N878" r:id="rId1726" xr:uid="{7B2AA2A7-8616-4560-9E10-B25521C8DBE5}"/>
    <hyperlink ref="N879" r:id="rId1727" xr:uid="{FA58D01D-4A19-4F9F-B1C7-1D97E5C55ADD}"/>
    <hyperlink ref="P880" r:id="rId1728" display="https://my.zakupivli.pro/remote/dispatcher/state_purchase_view/57145030" xr:uid="{55FB04A7-B8FD-4DFC-AEBD-2881E2008DD8}"/>
    <hyperlink ref="P881" r:id="rId1729" display="https://my.zakupivli.pro/remote/dispatcher/state_purchase_view/57144174" xr:uid="{C7456E8A-C481-44BD-9C15-6D07248BA238}"/>
    <hyperlink ref="P882" r:id="rId1730" display="https://my.zakupivli.pro/remote/dispatcher/state_purchase_view/57141917" xr:uid="{B0034565-FCCA-4887-B22F-564671F34AD5}"/>
    <hyperlink ref="P883" r:id="rId1731" display="https://my.zakupivli.pro/remote/dispatcher/state_purchase_view/57141684" xr:uid="{1C4DF443-2C7A-4760-AA19-A051A34ACD40}"/>
    <hyperlink ref="P884" r:id="rId1732" display="https://my.zakupivli.pro/remote/dispatcher/state_purchase_view/57122049" xr:uid="{CAFF919F-21D0-4A64-8EEF-47E97463695C}"/>
    <hyperlink ref="P885" r:id="rId1733" display="https://my.zakupivli.pro/remote/dispatcher/state_purchase_view/57121076" xr:uid="{52692308-99C7-427B-AD1C-8ED03A7CCE0B}"/>
    <hyperlink ref="N880" r:id="rId1734" xr:uid="{05FAB159-0C58-44EE-8E97-B214FF5BC067}"/>
    <hyperlink ref="N881" r:id="rId1735" xr:uid="{63F212AD-9950-4422-B920-77AB3DE22956}"/>
    <hyperlink ref="N882" r:id="rId1736" xr:uid="{87788FAA-5FC5-4CE8-BDF0-E5AD7F814F55}"/>
    <hyperlink ref="N883" r:id="rId1737" xr:uid="{1C210E16-EF9A-4318-BA7D-3FB2B8AC0875}"/>
    <hyperlink ref="N884" r:id="rId1738" xr:uid="{5A22423F-3A51-4ADC-82FA-C25F271E060E}"/>
    <hyperlink ref="N885" r:id="rId1739" xr:uid="{7DC5FB78-F130-459B-B333-67DC57C6D16B}"/>
    <hyperlink ref="P886" r:id="rId1740" display="https://my.zakupivli.pro/remote/dispatcher/state_purchase_view/57188673" xr:uid="{735D3821-1287-460A-A89D-C42484E806CB}"/>
    <hyperlink ref="N886" r:id="rId1741" xr:uid="{26273E12-C410-4720-BC31-65EC1564AFED}"/>
    <hyperlink ref="P887" r:id="rId1742" display="https://my.zakupivli.pro/remote/dispatcher/state_purchase_view/57231734" xr:uid="{8C7043FD-3F90-43DB-A96B-12C51D53333B}"/>
    <hyperlink ref="P888" r:id="rId1743" display="https://my.zakupivli.pro/remote/dispatcher/state_purchase_view/57223306" xr:uid="{F1D8567A-0B89-4C6B-AB12-A83F018DC3CC}"/>
    <hyperlink ref="P889" r:id="rId1744" display="https://my.zakupivli.pro/remote/dispatcher/state_purchase_view/57220856" xr:uid="{5EC66308-27D9-4A10-AD75-DD4CDA9D5F35}"/>
    <hyperlink ref="P890" r:id="rId1745" display="https://my.zakupivli.pro/remote/dispatcher/state_purchase_view/57220098" xr:uid="{B5B1F49E-DC38-4979-8709-2832F53D2B7C}"/>
    <hyperlink ref="P891" r:id="rId1746" display="https://my.zakupivli.pro/remote/dispatcher/state_purchase_view/57218765" xr:uid="{C3DA9E99-803D-4C70-AD2D-AC0C38702C5C}"/>
    <hyperlink ref="P892" r:id="rId1747" display="https://my.zakupivli.pro/remote/dispatcher/state_purchase_view/57218243" xr:uid="{DF8F403B-C757-4FED-9B8D-94113A172E5F}"/>
    <hyperlink ref="P893" r:id="rId1748" display="https://my.zakupivli.pro/remote/dispatcher/state_purchase_view/57204593" xr:uid="{CB149DC7-42FA-49C5-95CB-A57E97C41CB7}"/>
    <hyperlink ref="N887" r:id="rId1749" xr:uid="{83AED35B-3459-479F-AE0A-445AC47D84D0}"/>
    <hyperlink ref="N888" r:id="rId1750" xr:uid="{41B3A769-3484-48DD-B207-A713BE667131}"/>
    <hyperlink ref="N889" r:id="rId1751" xr:uid="{CF9772E4-1441-4075-92D0-13B789EBB88C}"/>
    <hyperlink ref="N890" r:id="rId1752" xr:uid="{CEDF1CEF-5E4D-4810-9AC5-5CB1B4EDA984}"/>
    <hyperlink ref="N891" r:id="rId1753" xr:uid="{5CE2DEAD-7D00-4C18-A489-DFBDD83CD5D1}"/>
    <hyperlink ref="N892" r:id="rId1754" xr:uid="{5E9DE607-809C-4BF3-A39F-4072F1552F51}"/>
    <hyperlink ref="N893" r:id="rId1755" xr:uid="{5B0D8A00-44DA-49B6-B86B-A39DE70369B0}"/>
    <hyperlink ref="P894" r:id="rId1756" display="https://my.zakupivli.pro/remote/dispatcher/state_purchase_view/57272530" xr:uid="{C1B61652-020B-4539-86DD-BA8B5B428FF1}"/>
    <hyperlink ref="P895" r:id="rId1757" display="https://my.zakupivli.pro/remote/dispatcher/state_purchase_view/57269360" xr:uid="{E141420A-D9BF-4EF7-8A39-0A59C0ECA807}"/>
    <hyperlink ref="P896" r:id="rId1758" display="https://my.zakupivli.pro/remote/dispatcher/state_purchase_view/57248238" xr:uid="{2F9475B4-D144-4244-B06A-3642906A299A}"/>
    <hyperlink ref="N894" r:id="rId1759" xr:uid="{92E21D9F-5257-486B-B57C-1F27ACE03420}"/>
    <hyperlink ref="N895" r:id="rId1760" xr:uid="{22605485-A3B3-4E63-942F-E7845DA64489}"/>
    <hyperlink ref="N896" r:id="rId1761" xr:uid="{04F9C454-7F1A-48DC-8BF9-75C845C66861}"/>
    <hyperlink ref="P897" r:id="rId1762" display="https://my.zakupivli.pro/remote/dispatcher/state_purchase_view/57301275" xr:uid="{E70598EC-F8AA-4FC0-8A76-B672320C73C4}"/>
    <hyperlink ref="P898" r:id="rId1763" display="https://my.zakupivli.pro/remote/dispatcher/state_purchase_view/57295165" xr:uid="{C80488EC-391E-476C-B250-90D3BFBB36A8}"/>
    <hyperlink ref="P899" r:id="rId1764" display="https://my.zakupivli.pro/remote/dispatcher/state_purchase_view/57279883" xr:uid="{3463766F-D4BB-4C99-B0E6-6786A0F6103B}"/>
    <hyperlink ref="N897" r:id="rId1765" xr:uid="{66F50E58-2891-4D75-AE3F-DDE9C90AA267}"/>
    <hyperlink ref="N898" r:id="rId1766" xr:uid="{658F6F08-DBEF-4CA7-84CF-893F509681A7}"/>
    <hyperlink ref="N899" r:id="rId1767" xr:uid="{331193DE-DCA2-4169-B3A5-C2FDA4DA9E9C}"/>
    <hyperlink ref="P900" r:id="rId1768" display="https://my.zakupivli.pro/remote/dispatcher/state_purchase_view/57327334" xr:uid="{5BF417ED-C9CA-4E9E-AA6C-20071CD76B13}"/>
    <hyperlink ref="N900" r:id="rId1769" xr:uid="{770C3F7C-4D76-4520-A661-09E45522A7FA}"/>
    <hyperlink ref="P901" r:id="rId1770" display="https://my.zakupivli.pro/remote/dispatcher/state_purchase_view/57385934" xr:uid="{6418837D-6959-4FC2-887F-4693E229A1FD}"/>
    <hyperlink ref="P902" r:id="rId1771" display="https://my.zakupivli.pro/remote/dispatcher/state_purchase_view/57385694" xr:uid="{DEA0464B-E339-42B8-88B9-2CC7CEB5DB9D}"/>
    <hyperlink ref="P903" r:id="rId1772" display="https://my.zakupivli.pro/remote/dispatcher/state_purchase_view/57385694" xr:uid="{5AA66D49-D63A-46F1-B02F-EE90CFD10535}"/>
    <hyperlink ref="P904" r:id="rId1773" display="https://my.zakupivli.pro/remote/dispatcher/state_purchase_view/57385694" xr:uid="{4ACB510D-774D-416E-853E-044069751B61}"/>
    <hyperlink ref="P905" r:id="rId1774" display="https://my.zakupivli.pro/remote/dispatcher/state_purchase_view/57385694" xr:uid="{D121252F-759A-456D-BAAA-F10CE46BFEB8}"/>
    <hyperlink ref="P906" r:id="rId1775" display="https://my.zakupivli.pro/remote/dispatcher/state_purchase_view/57380194" xr:uid="{E1DB346D-9E82-4930-926D-927F02CD2D87}"/>
    <hyperlink ref="P907" r:id="rId1776" display="https://my.zakupivli.pro/remote/dispatcher/state_purchase_view/57407976" xr:uid="{F618411A-76E1-4461-81DC-74C86B2F3219}"/>
    <hyperlink ref="N901" r:id="rId1777" xr:uid="{AED371DC-8E6D-427E-BCF1-AEFAC0D3BE2D}"/>
    <hyperlink ref="N902" r:id="rId1778" xr:uid="{701C455F-9EF1-4995-AA6B-6492C86119A3}"/>
    <hyperlink ref="N903" r:id="rId1779" xr:uid="{1F3566FC-CE28-4C72-AAE5-0D01A9170B78}"/>
    <hyperlink ref="N904" r:id="rId1780" xr:uid="{547837F0-F010-4864-B9FC-8DB07BC5EA9A}"/>
    <hyperlink ref="N905" r:id="rId1781" xr:uid="{09976A2A-96F4-41D0-9CD8-EF57DF5F860E}"/>
    <hyperlink ref="N906" r:id="rId1782" xr:uid="{AFB2B379-1EA3-41ED-9DE2-482A86B38D43}"/>
    <hyperlink ref="N907" r:id="rId1783" xr:uid="{F3719ADA-5585-47D3-A848-96940E6787CF}"/>
    <hyperlink ref="P908" r:id="rId1784" display="https://my.zakupivli.pro/remote/dispatcher/state_purchase_view/57447516" xr:uid="{F55412F8-5B0F-41F0-B466-A9656BFE00D9}"/>
    <hyperlink ref="P909" r:id="rId1785" display="https://my.zakupivli.pro/remote/dispatcher/state_purchase_view/57446387" xr:uid="{F76A3220-41FD-4D77-AA25-D08D5E76CD4E}"/>
    <hyperlink ref="P910" r:id="rId1786" display="https://my.zakupivli.pro/remote/dispatcher/state_purchase_view/57445600" xr:uid="{0ABE0120-2D79-42D7-8739-EEBD20D954ED}"/>
    <hyperlink ref="P911" r:id="rId1787" display="https://my.zakupivli.pro/remote/dispatcher/state_purchase_view/57443185" xr:uid="{7FFF7976-4069-4188-BAE6-F7F64928EDC9}"/>
    <hyperlink ref="P912" r:id="rId1788" display="https://my.zakupivli.pro/remote/dispatcher/state_purchase_view/57441860" xr:uid="{8A63E464-2A9E-4666-93AB-93F74D7E0A96}"/>
    <hyperlink ref="P913" r:id="rId1789" display="https://my.zakupivli.pro/remote/dispatcher/state_purchase_view/57435375" xr:uid="{5FA9C13C-1BAD-4AF4-A445-70A25A5F7A73}"/>
    <hyperlink ref="N908" r:id="rId1790" xr:uid="{0B00E48B-D873-48BC-89B9-560BACAD2032}"/>
    <hyperlink ref="N909" r:id="rId1791" xr:uid="{9D89FDBD-34EC-49A6-B1F4-8FBB8CA033B1}"/>
    <hyperlink ref="N910" r:id="rId1792" xr:uid="{624D83AC-DF81-4ED7-8594-8362E8692CA2}"/>
    <hyperlink ref="N911" r:id="rId1793" xr:uid="{F3F7C2FF-C569-473C-8296-01C5DF7556B2}"/>
    <hyperlink ref="N912" r:id="rId1794" xr:uid="{08D971CD-6D58-4D29-B711-85B25BE975FD}"/>
    <hyperlink ref="N913" r:id="rId1795" xr:uid="{CD0481EF-D3FA-4935-B4F3-F5181D26AA68}"/>
    <hyperlink ref="P914" r:id="rId1796" display="https://my.zakupivli.pro/remote/dispatcher/state_purchase_view/57453868" xr:uid="{AD677C0D-0852-488B-A995-45292626B020}"/>
    <hyperlink ref="N914" r:id="rId1797" xr:uid="{F471F4FA-17EE-4734-85CE-A21C4E847856}"/>
    <hyperlink ref="P915" r:id="rId1798" display="https://my.zakupivli.pro/remote/dispatcher/state_purchase_view/57483469" xr:uid="{E47D05D4-1C00-48D3-B730-B523493E16F4}"/>
    <hyperlink ref="P916" r:id="rId1799" display="https://my.zakupivli.pro/remote/dispatcher/state_purchase_view/57480226" xr:uid="{3B62892E-B716-4B2C-9907-1B5FAC3B9BE5}"/>
    <hyperlink ref="P917" r:id="rId1800" display="https://my.zakupivli.pro/remote/dispatcher/state_purchase_view/57478572" xr:uid="{B99BE696-286E-4DC6-9E95-ECE652E7893D}"/>
    <hyperlink ref="P918" r:id="rId1801" display="https://my.zakupivli.pro/remote/dispatcher/state_purchase_view/57476914" xr:uid="{0B4AFDDE-3628-42A1-968D-E0234C567DF9}"/>
    <hyperlink ref="P919" r:id="rId1802" display="https://my.zakupivli.pro/remote/dispatcher/state_purchase_view/57476203" xr:uid="{3BDDC1D6-05E5-4F78-95F1-5743A480894D}"/>
    <hyperlink ref="P920" r:id="rId1803" display="https://my.zakupivli.pro/remote/dispatcher/state_purchase_view/57475723" xr:uid="{858DEBA4-B5BF-4643-86B9-B0923568ECB7}"/>
    <hyperlink ref="P921" r:id="rId1804" display="https://my.zakupivli.pro/remote/dispatcher/state_purchase_view/57469944" xr:uid="{72E220CA-A22A-4AEF-A697-0AFCABE9ECA4}"/>
    <hyperlink ref="N915" r:id="rId1805" xr:uid="{DC8793F4-4465-4F58-8584-FC87CFA4F4E8}"/>
    <hyperlink ref="N916" r:id="rId1806" xr:uid="{1A725801-B6BC-48FC-AF92-74163411C9E6}"/>
    <hyperlink ref="N917" r:id="rId1807" xr:uid="{A1483AE4-C49C-4EEF-8664-7BCF6DC4FE30}"/>
    <hyperlink ref="N918" r:id="rId1808" xr:uid="{97D72456-0DB8-4329-A266-42B3E7246D99}"/>
    <hyperlink ref="N919" r:id="rId1809" xr:uid="{7350F886-1CEF-4068-9504-F860896A1287}"/>
    <hyperlink ref="N920" r:id="rId1810" xr:uid="{887D9197-100E-4F20-9D11-BBD2BFB09614}"/>
    <hyperlink ref="N921" r:id="rId1811" xr:uid="{67DF8192-F936-4E72-86B5-5EADC3AA50C2}"/>
    <hyperlink ref="P922" r:id="rId1812" display="https://my.zakupivli.pro/remote/dispatcher/state_purchase_view/57524444" xr:uid="{705A4DE9-8B94-4634-BFA8-99A981E55B5B}"/>
    <hyperlink ref="P923" r:id="rId1813" display="https://my.zakupivli.pro/remote/dispatcher/state_purchase_view/57524423" xr:uid="{88FE3BA2-FD31-452E-B1BB-B55047C44558}"/>
    <hyperlink ref="N922" r:id="rId1814" xr:uid="{33413FD7-B088-422D-82EA-BCD21FE67555}"/>
    <hyperlink ref="N923" r:id="rId1815" xr:uid="{1E7FF446-BCE2-4F69-AC4B-C0825EF2DBEE}"/>
    <hyperlink ref="P924" r:id="rId1816" display="https://my.zakupivli.pro/remote/dispatcher/state_purchase_view/57582680" xr:uid="{E19B97B4-C409-4B69-9BDD-9B92AA153594}"/>
    <hyperlink ref="N924" r:id="rId1817" xr:uid="{39376A46-4754-4B42-BE06-992D32E69294}"/>
    <hyperlink ref="P925" r:id="rId1818" display="https://my.zakupivli.pro/remote/dispatcher/state_purchase_view/57612514" xr:uid="{92AC3B4D-D7F9-4224-9133-44AD53B92A96}"/>
    <hyperlink ref="P926" r:id="rId1819" display="https://my.zakupivli.pro/remote/dispatcher/state_purchase_view/57606569" xr:uid="{63BA0921-48A1-4E73-BD3F-E483AA70EDE9}"/>
    <hyperlink ref="P927" r:id="rId1820" display="https://my.zakupivli.pro/remote/dispatcher/state_purchase_view/57603945" xr:uid="{C6D27104-873C-4849-A09D-DB27213411C0}"/>
    <hyperlink ref="P928" r:id="rId1821" display="https://my.zakupivli.pro/remote/dispatcher/state_purchase_view/57593579" xr:uid="{9EB5135F-53B9-482F-847E-6D098C8231CD}"/>
    <hyperlink ref="P929" r:id="rId1822" display="https://my.zakupivli.pro/remote/dispatcher/state_purchase_view/57593579" xr:uid="{6E17F3A7-F0D5-41A1-BA26-038B13AD3AE7}"/>
    <hyperlink ref="P930" r:id="rId1823" display="https://my.zakupivli.pro/remote/dispatcher/state_purchase_view/57590825" xr:uid="{1B37BC3D-825E-4DC6-9528-A0D411C1E04B}"/>
    <hyperlink ref="N925" r:id="rId1824" xr:uid="{70177BB6-4CE1-4F98-865B-81AC8C9923DF}"/>
    <hyperlink ref="N926" r:id="rId1825" xr:uid="{4F14E2AF-23B0-44C9-AF2A-32B62706ED52}"/>
    <hyperlink ref="N927" r:id="rId1826" xr:uid="{F825F5A6-F807-412E-B1CA-54DBBD91FA95}"/>
    <hyperlink ref="N928" r:id="rId1827" xr:uid="{8FE5FD4E-EE4A-4084-AD4E-1ACC0C578B31}"/>
    <hyperlink ref="N929" r:id="rId1828" xr:uid="{367969E7-8FEA-4ABC-B354-7E8DF52505AE}"/>
    <hyperlink ref="N930" r:id="rId1829" xr:uid="{337FB2C3-B134-43C9-8209-E2AED992F6C0}"/>
    <hyperlink ref="P931" r:id="rId1830" display="https://my.zakupivli.pro/remote/dispatcher/state_purchase_view/57640739" xr:uid="{345527D3-FF12-48AF-BEB2-2A7DC2E27DEE}"/>
    <hyperlink ref="P932" r:id="rId1831" display="https://my.zakupivli.pro/remote/dispatcher/state_purchase_view/57638292" xr:uid="{B6481267-4517-4A32-B886-6D1202E3EA68}"/>
    <hyperlink ref="P933" r:id="rId1832" display="https://my.zakupivli.pro/remote/dispatcher/state_purchase_view/57624033" xr:uid="{DEFC10FA-3F25-4C95-8B7E-AF982BFB90C6}"/>
    <hyperlink ref="P934" r:id="rId1833" display="https://my.zakupivli.pro/remote/dispatcher/state_purchase_view/57623304" xr:uid="{61D1D149-A4E8-43EA-92A4-7C5A9B3B8C08}"/>
    <hyperlink ref="P935" r:id="rId1834" display="https://my.zakupivli.pro/remote/dispatcher/state_purchase_view/57623075" xr:uid="{73FE753E-EF2A-4B0A-9EC7-39D4087F7FE8}"/>
    <hyperlink ref="N931" r:id="rId1835" xr:uid="{4E428A0C-D834-44D0-9506-4AFDF2DC80BF}"/>
    <hyperlink ref="N932" r:id="rId1836" xr:uid="{08164470-9522-4435-B358-FD173AC29996}"/>
    <hyperlink ref="N933" r:id="rId1837" xr:uid="{B8AE8F18-2886-4542-93EC-1268B3DCB9C8}"/>
    <hyperlink ref="N934" r:id="rId1838" xr:uid="{289F0533-65E4-49CC-A519-D7897094C501}"/>
    <hyperlink ref="N935" r:id="rId1839" xr:uid="{F776421B-06C1-4996-8BB3-28D0A38E7BDF}"/>
    <hyperlink ref="P936" r:id="rId1840" display="https://my.zakupivli.pro/remote/dispatcher/state_purchase_view/57711359" xr:uid="{8CAA4021-A818-4D57-A3D8-AC2CFDA39DF8}"/>
    <hyperlink ref="P937" r:id="rId1841" display="https://my.zakupivli.pro/remote/dispatcher/state_purchase_view/57700470" xr:uid="{3C9CB5BE-BF45-41B5-8A58-67BE72F7F5DD}"/>
    <hyperlink ref="N936" r:id="rId1842" xr:uid="{94038971-4775-4343-8845-BD016B8333EB}"/>
    <hyperlink ref="N937" r:id="rId1843" xr:uid="{38EA7EFE-4357-480E-B88E-7FC9BDCC72B8}"/>
    <hyperlink ref="P938" r:id="rId1844" display="https://my.zakupivli.pro/remote/dispatcher/state_purchase_view/57741352" xr:uid="{57280DCD-5E51-4FA1-8057-BF6AC37F02A0}"/>
    <hyperlink ref="P939" r:id="rId1845" display="https://my.zakupivli.pro/remote/dispatcher/state_purchase_view/57739836" xr:uid="{AA0C7F9D-0AD5-4835-82F7-33B3A09FAA59}"/>
    <hyperlink ref="P940" r:id="rId1846" display="https://my.zakupivli.pro/remote/dispatcher/state_purchase_view/57738530" xr:uid="{5A0DA3CD-773B-4E23-AA62-85E8AD613C69}"/>
    <hyperlink ref="P941" r:id="rId1847" display="https://my.zakupivli.pro/remote/dispatcher/state_purchase_view/57734768" xr:uid="{85E1AFCA-12D1-4EA4-8C98-46E7AB41D535}"/>
    <hyperlink ref="P942" r:id="rId1848" display="https://my.zakupivli.pro/remote/dispatcher/state_purchase_view/57734245" xr:uid="{493CD7F1-933C-47E3-8664-02BCD32779A2}"/>
    <hyperlink ref="P943" r:id="rId1849" display="https://my.zakupivli.pro/remote/dispatcher/state_purchase_view/57729054" xr:uid="{2C3FA4E0-D8D3-4D07-AE45-65DAEC189BB8}"/>
    <hyperlink ref="N938" r:id="rId1850" xr:uid="{9261B3F1-B177-4B37-B845-53C3CD3ED677}"/>
    <hyperlink ref="N939" r:id="rId1851" xr:uid="{CBEFDD0E-FE82-4D56-A40D-FB100FBB9FDE}"/>
    <hyperlink ref="N940" r:id="rId1852" xr:uid="{BCDE94CF-E888-4DED-A26F-EA80202BD9B4}"/>
    <hyperlink ref="N941" r:id="rId1853" xr:uid="{2398ABB2-426F-4B9B-A25F-8A929B5664AB}"/>
    <hyperlink ref="N942" r:id="rId1854" xr:uid="{A639A215-2BF0-432B-957F-EB4C947D482D}"/>
    <hyperlink ref="N943" r:id="rId1855" xr:uid="{563D578F-5167-44EE-886A-FEC8FFBBD7D7}"/>
    <hyperlink ref="P944" r:id="rId1856" display="https://my.zakupivli.pro/remote/dispatcher/state_purchase_view/57767467" xr:uid="{D8C2670C-C371-4B4B-88EE-6FE3C053DFC0}"/>
    <hyperlink ref="P945" r:id="rId1857" display="https://my.zakupivli.pro/remote/dispatcher/state_purchase_view/57762492" xr:uid="{F1B42C75-1877-4648-A378-1156479BE354}"/>
    <hyperlink ref="P946" r:id="rId1858" display="https://my.zakupivli.pro/remote/dispatcher/state_purchase_view/57746790" xr:uid="{97015B84-88C5-48EA-BA8B-0F3C5D06E9AF}"/>
    <hyperlink ref="N944" r:id="rId1859" xr:uid="{D94E9D8F-C1F0-4ED3-B2E1-50EAC03275BD}"/>
    <hyperlink ref="N945" r:id="rId1860" xr:uid="{6DD28902-45F0-46F7-95C4-B1DF8263F1B1}"/>
    <hyperlink ref="N946" r:id="rId1861" xr:uid="{D605B83F-23E7-458F-9E68-173737B54CAA}"/>
    <hyperlink ref="P947" r:id="rId1862" display="https://my.zakupivli.pro/remote/dispatcher/state_purchase_view/57827963" xr:uid="{CB9A56DF-9A7F-44D0-A2B9-990A5ED6D991}"/>
    <hyperlink ref="P948" r:id="rId1863" display="https://my.zakupivli.pro/remote/dispatcher/state_purchase_view/57827098" xr:uid="{E124E1EF-6D15-49A0-B91E-0746E50541C9}"/>
    <hyperlink ref="N947" r:id="rId1864" xr:uid="{016EF292-6A90-4834-BF98-F99CD9CE155D}"/>
    <hyperlink ref="N948" r:id="rId1865" xr:uid="{A3F4D87E-6271-42E9-8E1E-9E1148D1D32F}"/>
    <hyperlink ref="P949" r:id="rId1866" display="https://my.zakupivli.pro/remote/dispatcher/state_purchase_view/57859720" xr:uid="{B916C5C8-54CE-4D36-875D-59A4C1F0B06F}"/>
    <hyperlink ref="N949" r:id="rId1867" xr:uid="{5F236D66-5A33-4A7A-8CB9-98E66CA6F13B}"/>
    <hyperlink ref="P950" r:id="rId1868" display="https://my.zakupivli.pro/remote/dispatcher/state_purchase_view/57875267" xr:uid="{4C46362C-2A00-407B-B99D-2F6D787C486A}"/>
    <hyperlink ref="P951" r:id="rId1869" display="https://my.zakupivli.pro/remote/dispatcher/state_purchase_view/57873346" xr:uid="{D54BF6DB-9B28-4DB8-9780-18A6DC00AA34}"/>
    <hyperlink ref="N950" r:id="rId1870" xr:uid="{6F3C6A98-C64A-4B1D-AD95-93917829C836}"/>
    <hyperlink ref="N951" r:id="rId1871" xr:uid="{2DEACFD8-474B-43C5-919B-73921342BE3E}"/>
    <hyperlink ref="P952" r:id="rId1872" display="https://my.zakupivli.pro/remote/dispatcher/state_purchase_view/57931528" xr:uid="{9ABCF467-2719-4F63-87C0-DA5F3BECE892}"/>
    <hyperlink ref="P953" r:id="rId1873" display="https://my.zakupivli.pro/remote/dispatcher/state_purchase_view/57925883" xr:uid="{AE32064E-7A0D-4444-B51C-79B8A638B121}"/>
    <hyperlink ref="P954" r:id="rId1874" display="https://my.zakupivli.pro/remote/dispatcher/state_purchase_view/57911636" xr:uid="{788C35F9-7B7C-40CC-B1AB-C892C6CF26B0}"/>
    <hyperlink ref="N952" r:id="rId1875" xr:uid="{4352C236-623B-4DC8-A9E7-E9CA8C6A7E21}"/>
    <hyperlink ref="N953" r:id="rId1876" xr:uid="{43FFB573-FD8F-4C16-8AB2-FF3D44E67365}"/>
    <hyperlink ref="N954" r:id="rId1877" xr:uid="{C5AF5E43-01F3-4B12-ACB6-0F6E10133126}"/>
    <hyperlink ref="P955" r:id="rId1878" display="https://my.zakupivli.pro/remote/dispatcher/state_purchase_view/57971178" xr:uid="{9E3BCEF5-3073-4BCD-A62E-2D274A3EDA87}"/>
    <hyperlink ref="N955" r:id="rId1879" xr:uid="{305636EC-8CF4-4FD2-B462-9BBF63FA6572}"/>
    <hyperlink ref="P956" r:id="rId1880" display="https://my.zakupivli.pro/remote/dispatcher/state_purchase_view/58076884" xr:uid="{C7350BBE-6708-4B21-BA72-BE7750E512F7}"/>
    <hyperlink ref="P957" r:id="rId1881" display="https://my.zakupivli.pro/remote/dispatcher/state_purchase_view/58072937" xr:uid="{15205CC9-A87A-4871-AC3B-FEAA181F68D9}"/>
    <hyperlink ref="P958" r:id="rId1882" display="https://my.zakupivli.pro/remote/dispatcher/state_purchase_view/58061453" xr:uid="{E94CD589-6E65-49E0-A969-2CD4A51E139E}"/>
    <hyperlink ref="P959" r:id="rId1883" display="https://my.zakupivli.pro/remote/dispatcher/state_purchase_view/58060906" xr:uid="{F39E23FD-BFF0-45F1-B763-19ACC2C54B5D}"/>
    <hyperlink ref="P960" r:id="rId1884" display="https://my.zakupivli.pro/remote/dispatcher/state_purchase_view/58056297" xr:uid="{068421A4-CDC7-4C79-96FB-610E0226903C}"/>
    <hyperlink ref="N956" r:id="rId1885" xr:uid="{FA16B12A-DEA4-4AAA-9FF8-BE91346150CE}"/>
    <hyperlink ref="N957" r:id="rId1886" xr:uid="{1231B724-5B79-40B1-A691-A9908C5ED11B}"/>
    <hyperlink ref="N958" r:id="rId1887" xr:uid="{62CF2574-ACAF-4849-AA43-48A2AC842D26}"/>
    <hyperlink ref="N959" r:id="rId1888" xr:uid="{AA2C43F8-51B5-4D8F-9EE2-D76165F91938}"/>
    <hyperlink ref="N960" r:id="rId1889" xr:uid="{5A208C0E-23B1-4648-8420-998CE678615C}"/>
    <hyperlink ref="P961" r:id="rId1890" display="https://my.zakupivli.pro/remote/dispatcher/state_purchase_view/58109414" xr:uid="{89D92F28-2E74-4C09-9A73-EF91A39F90C2}"/>
    <hyperlink ref="P962" r:id="rId1891" display="https://my.zakupivli.pro/remote/dispatcher/state_purchase_view/58096222" xr:uid="{13C96A27-4967-4FA7-AC4A-6107E09FFA22}"/>
    <hyperlink ref="P963" r:id="rId1892" display="https://my.zakupivli.pro/remote/dispatcher/state_purchase_view/58089610" xr:uid="{9626023F-79D2-437F-982C-06D7669813C0}"/>
    <hyperlink ref="N961" r:id="rId1893" xr:uid="{ED9D236D-AF9D-452E-884F-9D0FA8C7D972}"/>
    <hyperlink ref="N962" r:id="rId1894" xr:uid="{79173122-EF53-4FC4-8247-AA9477DF16E2}"/>
    <hyperlink ref="N963" r:id="rId1895" xr:uid="{524B8B67-2651-4F6C-B5BC-095A7E708021}"/>
    <hyperlink ref="P964" r:id="rId1896" display="https://my.zakupivli.pro/remote/dispatcher/state_purchase_view/58211662" xr:uid="{6B1C548A-7623-403A-B5A5-FF23E8003C07}"/>
    <hyperlink ref="P965" r:id="rId1897" display="https://my.zakupivli.pro/remote/dispatcher/state_purchase_view/58211601" xr:uid="{1A5BDC3D-0E2E-4F33-B381-A6FB6A72003E}"/>
    <hyperlink ref="P966" r:id="rId1898" display="https://my.zakupivli.pro/remote/dispatcher/state_purchase_view/58199921" xr:uid="{A53F19A4-C360-411F-B4E5-5BA5A8D04625}"/>
    <hyperlink ref="N964" r:id="rId1899" xr:uid="{A8FF7F80-602F-4FE0-A34B-40017F0295FC}"/>
    <hyperlink ref="N965" r:id="rId1900" xr:uid="{3C470C81-205B-4077-BCFB-BDE631125C88}"/>
    <hyperlink ref="N966" r:id="rId1901" xr:uid="{2EC32A5D-AAF8-429E-B1C3-72A5E4D75A2A}"/>
    <hyperlink ref="P967" r:id="rId1902" display="https://my.zakupivli.pro/remote/dispatcher/state_purchase_view/58221122" xr:uid="{9F48E0BD-880B-4E17-AB79-7458043EEABD}"/>
    <hyperlink ref="N967" r:id="rId1903" xr:uid="{28DCF48E-D4A8-48E1-8302-DED498241D2B}"/>
    <hyperlink ref="P968" r:id="rId1904" display="https://my.zakupivli.pro/remote/dispatcher/state_purchase_view/58273102" xr:uid="{D974DBC5-1691-4349-8E17-A7E31E748F25}"/>
    <hyperlink ref="N968" r:id="rId1905" xr:uid="{8BA54B36-FD42-4DF3-8DCC-976C3D5EC8BC}"/>
    <hyperlink ref="P969" r:id="rId1906" display="https://my.zakupivli.pro/remote/dispatcher/state_purchase_view/58290144" xr:uid="{194A08D4-F268-464B-B1A4-C617F677D6B8}"/>
    <hyperlink ref="P970" r:id="rId1907" display="https://my.zakupivli.pro/remote/dispatcher/state_purchase_view/58282530" xr:uid="{5E50D417-3DF0-431C-99B6-7856F9CA3AEB}"/>
    <hyperlink ref="P971" r:id="rId1908" display="https://my.zakupivli.pro/remote/dispatcher/state_purchase_view/58282446" xr:uid="{BD34D122-FBB1-43CC-8249-939237178036}"/>
    <hyperlink ref="P972" r:id="rId1909" display="https://my.zakupivli.pro/remote/dispatcher/state_purchase_view/58282171" xr:uid="{D56FF1BF-E576-4CED-A2F7-E7F611B31BE2}"/>
    <hyperlink ref="P973" r:id="rId1910" display="https://my.zakupivli.pro/remote/dispatcher/state_purchase_view/58281188" xr:uid="{2E2D7FF6-4C55-4680-9E0A-6DA3D4682370}"/>
    <hyperlink ref="N969" r:id="rId1911" xr:uid="{8A556A2B-F660-4CDD-BDC3-8FAA14A98B6F}"/>
    <hyperlink ref="N970" r:id="rId1912" xr:uid="{B472E40E-5095-44E6-ABDC-EA5A0ED087EA}"/>
    <hyperlink ref="N971" r:id="rId1913" xr:uid="{0CFD40A8-392C-4C96-ACAF-49AE1AF783CF}"/>
    <hyperlink ref="N972" r:id="rId1914" xr:uid="{5B41F75B-EEBD-427F-A516-05C7E84E1622}"/>
    <hyperlink ref="N973" r:id="rId1915" xr:uid="{CE8A0F68-893B-4644-A6FA-3986353C57B7}"/>
    <hyperlink ref="C974" r:id="rId1916" display="https://my.zakupivli.pro/cabinet/purchases/state_purchase/view/58307108" xr:uid="{81F46ACC-C718-45DB-AE08-9D00650DDAB3}"/>
    <hyperlink ref="N974" r:id="rId1917" xr:uid="{5250307A-2829-43AD-9C55-B65DCDFA7F24}"/>
  </hyperlinks>
  <pageMargins left="0.7" right="0.7" top="0.75" bottom="0.75" header="0.3" footer="0.3"/>
  <pageSetup paperSize="9" scale="34" orientation="landscape" r:id="rId19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2025-03-24T14:39:02Z</dcterms:modified>
</cp:coreProperties>
</file>