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2750F20E-7D2F-45A1-B39F-39CC33A2A7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23" i="1" l="1"/>
  <c r="P922" i="1"/>
  <c r="P921" i="1" l="1"/>
  <c r="P920" i="1"/>
  <c r="P919" i="1"/>
  <c r="P918" i="1"/>
  <c r="P917" i="1"/>
  <c r="P916" i="1"/>
  <c r="P915" i="1"/>
  <c r="P914" i="1" l="1"/>
  <c r="P913" i="1" l="1"/>
  <c r="P912" i="1"/>
  <c r="P911" i="1"/>
  <c r="P910" i="1"/>
  <c r="P909" i="1"/>
  <c r="P908" i="1"/>
  <c r="P907" i="1" l="1"/>
  <c r="P906" i="1"/>
  <c r="P905" i="1"/>
  <c r="P904" i="1"/>
  <c r="P903" i="1"/>
  <c r="P902" i="1"/>
  <c r="P901" i="1"/>
  <c r="P900" i="1" l="1"/>
  <c r="P899" i="1" l="1"/>
  <c r="P898" i="1"/>
  <c r="P897" i="1"/>
  <c r="P896" i="1" l="1"/>
  <c r="P895" i="1"/>
  <c r="P894" i="1"/>
  <c r="P893" i="1" l="1"/>
  <c r="P892" i="1"/>
  <c r="P891" i="1"/>
  <c r="P890" i="1"/>
  <c r="P889" i="1"/>
  <c r="P888" i="1"/>
  <c r="P887" i="1"/>
  <c r="P886" i="1" l="1"/>
  <c r="P885" i="1" l="1"/>
  <c r="P884" i="1"/>
  <c r="P883" i="1"/>
  <c r="P882" i="1"/>
  <c r="P881" i="1"/>
  <c r="P880" i="1"/>
  <c r="P879" i="1" l="1"/>
  <c r="P878" i="1"/>
  <c r="P877" i="1"/>
  <c r="P876" i="1"/>
  <c r="P875" i="1"/>
  <c r="P874" i="1"/>
  <c r="P873" i="1"/>
  <c r="P867" i="1" l="1"/>
  <c r="P866" i="1"/>
  <c r="P872" i="1"/>
  <c r="P871" i="1"/>
  <c r="P870" i="1"/>
  <c r="P869" i="1"/>
  <c r="P868" i="1"/>
  <c r="P865" i="1" l="1"/>
  <c r="P864" i="1"/>
  <c r="P863" i="1"/>
  <c r="P862" i="1" l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 l="1"/>
  <c r="P839" i="1" l="1"/>
  <c r="P838" i="1"/>
  <c r="P837" i="1"/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<sst xmlns="http://schemas.openxmlformats.org/spreadsheetml/2006/main" count="6527" uniqueCount="1935">
  <si>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</si>
  <si>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</si>
  <si>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</si>
  <si>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</si>
  <si>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</si>
  <si>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</si>
  <si>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</si>
  <si>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</si>
  <si>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</si>
  <si>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</si>
  <si>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</si>
  <si>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</si>
  <si>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</si>
  <si>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</si>
  <si>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</si>
  <si>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</si>
  <si>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</si>
  <si>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</si>
  <si>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</si>
  <si>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</si>
  <si>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</si>
  <si>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</si>
  <si>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</si>
  <si>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</si>
  <si>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</si>
  <si>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</si>
  <si>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</si>
  <si>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</si>
  <si>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</si>
  <si>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</si>
  <si>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</si>
  <si>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</si>
  <si>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</si>
  <si>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</si>
  <si>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</si>
  <si>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</si>
  <si>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</si>
  <si>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</si>
  <si>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</si>
  <si>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</si>
  <si>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</si>
  <si>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</si>
  <si>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</si>
  <si>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</si>
  <si>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</si>
  <si>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</si>
  <si>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</si>
  <si>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</si>
  <si>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</si>
  <si>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</si>
  <si>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</si>
  <si>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</si>
  <si>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</si>
  <si>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</si>
  <si>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</si>
  <si>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</si>
  <si>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</si>
  <si>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</si>
  <si>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</si>
  <si>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</si>
  <si>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</si>
  <si>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</si>
  <si>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</si>
  <si>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</si>
  <si>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</si>
  <si>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</si>
  <si>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</si>
  <si>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</si>
  <si>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</si>
  <si>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</si>
  <si>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</si>
  <si>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</si>
  <si>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</si>
  <si>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</si>
  <si>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</si>
  <si>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</si>
  <si>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</si>
  <si>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</si>
  <si>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</si>
  <si>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</si>
  <si>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</si>
  <si>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</si>
  <si>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</si>
  <si>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</si>
  <si>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</si>
  <si>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</si>
  <si>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</si>
  <si>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</si>
  <si>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</si>
  <si>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</si>
  <si>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</si>
  <si>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</si>
  <si>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</si>
  <si>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</si>
  <si>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</si>
  <si>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</si>
  <si>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</si>
  <si>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</si>
  <si>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</si>
  <si>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</si>
  <si>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</si>
  <si>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</si>
  <si>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</si>
  <si>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</si>
  <si>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</si>
  <si>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</si>
  <si>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</si>
  <si>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</si>
  <si>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</si>
  <si>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</si>
  <si>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</si>
  <si>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</si>
  <si>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</si>
  <si>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</si>
  <si>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</si>
  <si>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</si>
  <si>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</si>
  <si>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</si>
  <si>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</si>
  <si>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</si>
  <si>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</si>
  <si>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</si>
  <si>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</si>
  <si>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</si>
  <si>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</si>
  <si>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</si>
  <si>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</si>
  <si>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</si>
  <si>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</si>
  <si>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</si>
  <si>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</si>
  <si>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</si>
  <si>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</si>
  <si>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</si>
  <si>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</si>
  <si>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</si>
  <si>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</si>
  <si>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</si>
  <si>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</si>
  <si>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</si>
  <si>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</si>
  <si>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</si>
  <si>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</si>
  <si>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</si>
  <si>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</si>
  <si>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</si>
  <si>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</si>
  <si>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</si>
  <si>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</si>
  <si>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</si>
  <si>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</si>
  <si>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</si>
  <si>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</si>
  <si>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</si>
  <si>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</si>
  <si>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</si>
  <si>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</si>
  <si>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</si>
  <si>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</si>
  <si>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</si>
  <si>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</si>
  <si>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</si>
  <si>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</si>
  <si>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</si>
  <si>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</si>
  <si>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</si>
  <si>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</si>
  <si>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</si>
  <si>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</si>
  <si>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</si>
  <si>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</si>
  <si>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</si>
  <si>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</si>
  <si>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</si>
  <si>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</si>
  <si>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</si>
  <si>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</si>
  <si>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</si>
  <si>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</si>
  <si>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</si>
  <si>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</si>
  <si>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</si>
  <si>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</si>
  <si>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</si>
  <si>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</si>
  <si>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</si>
  <si>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</si>
  <si>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</si>
  <si>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</si>
  <si>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</si>
  <si>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</si>
  <si>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</si>
  <si>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</si>
  <si>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</si>
  <si>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</si>
  <si>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</si>
  <si>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</si>
  <si>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</si>
  <si>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</si>
  <si>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</si>
  <si>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</si>
  <si>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</si>
  <si>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</si>
  <si>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</si>
  <si>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</si>
  <si>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</si>
  <si>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</si>
  <si>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</si>
  <si>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</si>
  <si>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</si>
  <si>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</si>
  <si>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</si>
  <si>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</si>
  <si>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</si>
  <si>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</si>
  <si>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</si>
  <si>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</si>
  <si>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</si>
  <si>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</si>
  <si>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</si>
  <si>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</si>
  <si>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</si>
  <si>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</si>
  <si>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</si>
  <si>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</si>
  <si>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</si>
  <si>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</si>
  <si>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</si>
  <si>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</si>
  <si>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</si>
  <si>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</si>
  <si>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</si>
  <si>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</si>
  <si>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</si>
  <si>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</si>
  <si>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</si>
  <si>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</si>
  <si>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</si>
  <si>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</si>
  <si>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</si>
  <si>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</si>
  <si>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</si>
  <si>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</si>
  <si>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</si>
  <si>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</si>
  <si>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</si>
  <si>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</si>
  <si>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</si>
  <si>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</si>
  <si>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</si>
  <si>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</si>
  <si>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</si>
  <si>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</si>
  <si>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</si>
  <si>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</si>
  <si>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</si>
  <si>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</si>
  <si>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</si>
  <si>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</si>
  <si>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</si>
  <si>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</si>
  <si>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</si>
  <si>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</si>
  <si>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</si>
  <si>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</si>
  <si>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</si>
  <si>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</si>
  <si>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</si>
  <si>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</si>
  <si>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</si>
  <si>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</si>
  <si>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</si>
  <si>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</si>
  <si>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</si>
  <si>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</si>
  <si>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</si>
  <si>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</si>
  <si>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</si>
  <si>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</si>
  <si>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</si>
  <si>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</si>
  <si>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</si>
  <si>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</si>
  <si>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</si>
  <si>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</si>
  <si>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</si>
  <si>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</si>
  <si>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</si>
  <si>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</si>
  <si>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</si>
  <si>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</si>
  <si>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</si>
  <si>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</si>
  <si>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</si>
  <si>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</si>
  <si>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</si>
  <si>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</si>
  <si>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</si>
  <si>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</si>
  <si>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</si>
  <si>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</si>
  <si>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</si>
  <si>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</si>
  <si>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</si>
  <si>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</si>
  <si>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</si>
  <si>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</si>
  <si>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</si>
  <si>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</si>
  <si>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</si>
  <si>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</si>
  <si>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</si>
  <si>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</si>
  <si>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</si>
  <si>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</si>
  <si>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</si>
  <si>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</si>
  <si>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</si>
  <si>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</si>
  <si>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</si>
  <si>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</si>
  <si>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</si>
  <si>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</si>
  <si>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</si>
  <si>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</si>
  <si>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</si>
  <si>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</si>
  <si>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</si>
  <si>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</si>
  <si>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</si>
  <si>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</si>
  <si>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</si>
  <si>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</si>
  <si>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</si>
  <si>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</si>
  <si>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</si>
  <si>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</si>
  <si>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</si>
  <si>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</si>
  <si>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</si>
  <si>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</si>
  <si>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</si>
  <si>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</si>
  <si>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</si>
  <si>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</si>
  <si>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</si>
  <si>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</si>
  <si>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</si>
  <si>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</si>
  <si>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</si>
  <si>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</si>
  <si>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</si>
  <si>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</si>
  <si>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</si>
  <si>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</si>
  <si>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</si>
  <si>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</si>
  <si>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</si>
  <si>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</si>
  <si>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</si>
  <si>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</si>
  <si>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</si>
  <si>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</si>
  <si>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</si>
  <si>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</si>
  <si>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</si>
  <si>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</si>
  <si>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</si>
  <si>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</si>
  <si>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</si>
  <si>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</si>
  <si>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</si>
  <si>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</si>
  <si>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Приєднання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</si>
  <si>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</si>
  <si>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</si>
  <si>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</si>
  <si>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</si>
  <si>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</si>
  <si>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</si>
  <si>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</si>
  <si>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</si>
  <si>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</si>
  <si>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</si>
  <si>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</si>
  <si>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</si>
  <si>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</si>
  <si>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</si>
  <si>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</si>
  <si>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</si>
  <si>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</si>
  <si>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</si>
  <si>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</si>
  <si>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</si>
  <si>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</si>
  <si>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</si>
  <si>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</si>
  <si>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</si>
  <si>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</si>
  <si>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</si>
  <si>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</si>
  <si>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</si>
  <si>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</si>
  <si>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</si>
  <si>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</si>
  <si>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</si>
  <si>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</si>
  <si>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</si>
  <si>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</si>
  <si>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</si>
  <si>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</si>
  <si>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</si>
  <si>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</si>
  <si>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</si>
  <si>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</si>
  <si>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</si>
  <si>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</si>
  <si>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</si>
  <si>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</si>
  <si>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</si>
  <si>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</si>
  <si>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</si>
  <si>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</si>
  <si>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</si>
  <si>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</si>
  <si>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</si>
  <si>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</si>
  <si>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</si>
  <si>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</si>
  <si>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</si>
  <si>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</si>
  <si>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</si>
  <si>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</si>
  <si>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</si>
  <si>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</si>
  <si>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</si>
  <si>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</si>
  <si>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</si>
  <si>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</si>
  <si>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</si>
  <si>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</si>
  <si>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</si>
  <si>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</si>
  <si>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</si>
  <si>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</si>
  <si>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</si>
  <si>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</si>
  <si>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</si>
  <si>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</si>
  <si>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</si>
  <si>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</si>
  <si>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</si>
  <si>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</si>
  <si>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</si>
  <si>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</si>
  <si>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</si>
  <si>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</si>
  <si>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</si>
  <si>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</si>
  <si>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</si>
  <si>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</si>
  <si>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</si>
  <si>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</si>
  <si>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</si>
  <si>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</si>
  <si>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</si>
  <si>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</si>
  <si>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</si>
  <si>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</si>
  <si>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</si>
  <si>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</si>
  <si>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</si>
  <si>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</si>
  <si>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</si>
  <si>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</si>
  <si>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</si>
  <si>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</si>
  <si>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</si>
  <si>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</si>
  <si>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</si>
  <si>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</si>
  <si>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</si>
  <si>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</si>
  <si>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</si>
  <si>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</si>
  <si>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</si>
  <si>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</si>
  <si>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</si>
  <si>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</si>
  <si>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</si>
  <si>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</si>
  <si>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</si>
  <si>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</si>
  <si>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</si>
  <si>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</si>
  <si>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</si>
  <si>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</si>
  <si>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</si>
  <si>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</si>
  <si>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</si>
  <si>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</si>
  <si>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</si>
  <si>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</si>
  <si>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</si>
  <si>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</si>
  <si>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</si>
  <si>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</si>
  <si>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</si>
  <si>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</si>
  <si>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</si>
  <si>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</si>
  <si>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</si>
  <si>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</si>
  <si>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</si>
  <si>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</si>
  <si>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</si>
  <si>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</si>
  <si>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</si>
  <si>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</si>
  <si>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</si>
  <si>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</si>
  <si>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</si>
  <si>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</si>
  <si>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</si>
  <si>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</si>
  <si>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</si>
  <si>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</si>
  <si>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</si>
  <si>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</si>
  <si>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</si>
  <si>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</si>
  <si>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</si>
  <si>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</si>
  <si>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</si>
  <si>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</si>
  <si>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</si>
  <si>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</si>
  <si>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</si>
  <si>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</si>
  <si>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</si>
  <si>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</si>
  <si>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</si>
  <si>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</si>
  <si>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</si>
  <si>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</si>
  <si>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</si>
  <si>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</si>
  <si>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</si>
  <si>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</si>
  <si>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</si>
  <si>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</si>
  <si>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</si>
  <si>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</si>
  <si>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</si>
  <si>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</si>
  <si>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</si>
  <si>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</si>
  <si>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</si>
  <si>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</si>
  <si>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</si>
  <si>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</si>
  <si>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</si>
  <si>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</si>
  <si>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</si>
  <si>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</si>
  <si>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</si>
  <si>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</si>
  <si>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</si>
  <si>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</si>
  <si>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</si>
  <si>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</si>
  <si>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</si>
  <si>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</si>
  <si>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</si>
  <si>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</si>
  <si>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</si>
  <si>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</si>
  <si>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</si>
  <si>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</si>
  <si>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</si>
  <si>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</si>
  <si>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</si>
  <si>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</si>
  <si>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</si>
  <si>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</si>
  <si>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</si>
  <si>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</si>
  <si>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</si>
  <si>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</si>
  <si>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</si>
  <si>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</si>
  <si>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</si>
  <si>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</si>
  <si>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</si>
  <si>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</si>
  <si>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</si>
  <si>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</si>
  <si>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</si>
  <si>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</si>
  <si>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</si>
  <si>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</si>
  <si>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</si>
  <si>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</si>
  <si>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</si>
  <si>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</si>
  <si>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</si>
  <si>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</si>
  <si>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</si>
  <si>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</si>
  <si>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</si>
  <si>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</si>
  <si>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</si>
  <si>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</si>
  <si>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</si>
  <si>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</si>
  <si>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</si>
  <si>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</si>
  <si>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</si>
  <si>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</si>
  <si>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</si>
  <si>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</si>
  <si>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</si>
  <si>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</si>
  <si>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</si>
  <si>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</si>
  <si>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</si>
  <si>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</si>
  <si>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</si>
  <si>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</si>
  <si>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</si>
  <si>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</si>
  <si>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</si>
  <si>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</si>
  <si>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</si>
  <si>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</si>
  <si>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</si>
  <si>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</si>
  <si>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</si>
  <si>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</si>
  <si>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</si>
  <si>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</si>
  <si>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</si>
  <si>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</si>
  <si>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</si>
  <si>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</si>
  <si>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</si>
  <si>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</si>
  <si>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</si>
  <si>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</si>
  <si>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</si>
  <si>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</si>
  <si>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</si>
  <si>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</si>
  <si>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</si>
  <si>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</si>
  <si>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</si>
  <si>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</si>
  <si>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</si>
  <si>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</si>
  <si>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</si>
  <si>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</si>
  <si>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</si>
  <si>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</si>
  <si>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</si>
  <si>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</si>
  <si>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</si>
  <si>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</si>
  <si>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</si>
  <si>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</si>
  <si>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</si>
  <si>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</si>
  <si>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</si>
  <si>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</si>
  <si>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</si>
  <si>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</si>
  <si>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</si>
  <si>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</si>
  <si>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</si>
  <si>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</si>
  <si>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</si>
  <si>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</si>
  <si>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</si>
  <si>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</si>
  <si>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</si>
  <si>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</si>
  <si>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</si>
  <si>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</si>
  <si>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</si>
  <si>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</si>
  <si>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</si>
  <si>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</si>
  <si>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</si>
  <si>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</si>
  <si>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</si>
  <si>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</si>
  <si>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</si>
  <si>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</si>
  <si>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</si>
  <si>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</si>
  <si>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</si>
  <si>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</si>
  <si>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</si>
  <si>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</si>
  <si>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</si>
  <si>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</si>
  <si>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</si>
  <si>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</si>
  <si>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</si>
  <si>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</si>
  <si>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</si>
  <si>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</si>
  <si>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</si>
  <si>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</si>
  <si>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</si>
  <si>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</si>
  <si>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</si>
  <si>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</si>
  <si>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</si>
  <si>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</si>
  <si>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</si>
  <si>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</si>
  <si>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</si>
  <si>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</si>
  <si>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</si>
  <si>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</si>
  <si>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</si>
  <si>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</si>
  <si>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</si>
  <si>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</si>
  <si>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</si>
  <si>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</si>
  <si>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</si>
  <si>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</si>
  <si>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</si>
  <si>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</si>
  <si>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</si>
  <si>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</si>
  <si>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</si>
  <si>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</si>
  <si>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</si>
  <si>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</si>
  <si>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</si>
  <si>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</si>
  <si>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</si>
  <si>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</si>
  <si>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</si>
  <si>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</si>
  <si>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</si>
  <si>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</si>
  <si>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</si>
  <si>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</si>
  <si>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</si>
  <si>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</si>
  <si>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</si>
  <si>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</si>
  <si>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</si>
  <si>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</si>
  <si>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</si>
  <si>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</si>
  <si>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</si>
  <si>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</si>
  <si>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</si>
  <si>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</si>
  <si>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</si>
  <si>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</si>
  <si>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</si>
  <si>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</si>
  <si>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</si>
  <si>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</si>
  <si>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</si>
  <si>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</si>
  <si>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</si>
  <si>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</si>
  <si>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</si>
  <si>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</si>
  <si>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</si>
  <si>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</si>
  <si>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</si>
  <si>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</si>
  <si>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</si>
  <si>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</si>
  <si>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</si>
  <si>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</si>
  <si>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</si>
  <si>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</si>
  <si>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</si>
  <si>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</si>
  <si>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</si>
  <si>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</si>
  <si>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</si>
  <si>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</si>
  <si>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</si>
  <si>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</si>
  <si>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</si>
  <si>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</si>
  <si>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</si>
  <si>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</si>
  <si>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</si>
  <si>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</si>
  <si>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</si>
  <si>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</si>
  <si>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</si>
  <si>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</si>
  <si>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</si>
  <si>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</si>
  <si>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</si>
  <si>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</si>
  <si>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</si>
  <si>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</si>
  <si>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</si>
  <si>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</si>
  <si>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</si>
  <si>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</si>
  <si>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</si>
  <si>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</si>
  <si>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</si>
  <si>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</si>
  <si>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</si>
  <si>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</si>
  <si>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</si>
  <si>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</si>
  <si>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</si>
  <si>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</si>
  <si>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</si>
  <si>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</si>
  <si>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</si>
  <si>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</si>
  <si>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</si>
  <si>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</si>
  <si>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</si>
  <si>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</si>
  <si>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</si>
  <si>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</si>
  <si>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</si>
  <si>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</si>
  <si>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</si>
  <si>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</si>
  <si>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</si>
  <si>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</si>
  <si>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</si>
  <si>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</si>
  <si>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</si>
  <si>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</si>
  <si>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</si>
  <si>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</si>
  <si>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</si>
  <si>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</si>
  <si>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</si>
  <si>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</si>
  <si>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</si>
  <si>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</si>
  <si>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</si>
  <si>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</si>
  <si>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</si>
  <si>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</si>
  <si>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</si>
  <si>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</si>
  <si>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</si>
  <si>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</si>
  <si>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</si>
  <si>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</si>
  <si>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</si>
  <si>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</si>
  <si>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</si>
  <si>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</si>
  <si>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</si>
  <si>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</si>
  <si>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</si>
  <si>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</si>
  <si>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</si>
  <si>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</si>
  <si>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</si>
  <si>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</si>
  <si>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</si>
  <si>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</si>
  <si>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</si>
  <si>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</si>
  <si>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</si>
  <si>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</si>
  <si>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</si>
  <si>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</si>
  <si>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</si>
  <si>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</si>
  <si>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</si>
  <si>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</si>
  <si>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</si>
  <si>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</si>
  <si>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</si>
  <si>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</si>
  <si>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</si>
  <si>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</si>
  <si>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</si>
  <si>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</si>
  <si>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</si>
  <si>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</si>
  <si>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</si>
  <si>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</si>
  <si>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</si>
  <si>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</si>
  <si>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</si>
  <si>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</si>
  <si>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</si>
  <si>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</si>
  <si>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</si>
  <si>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</si>
  <si>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</si>
  <si>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</si>
  <si>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</si>
  <si>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</si>
  <si>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</si>
  <si>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</si>
  <si>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</si>
  <si>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</si>
  <si>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</si>
  <si>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</si>
  <si>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</si>
  <si>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</si>
  <si>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</si>
  <si>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</si>
  <si>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</si>
  <si>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</si>
  <si>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</si>
  <si>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</si>
  <si>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</si>
  <si>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</si>
  <si>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</si>
  <si>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</si>
  <si>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</si>
  <si>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</si>
  <si>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</si>
  <si>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</si>
  <si>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</si>
  <si>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</si>
  <si>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</si>
  <si>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</si>
  <si>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</si>
  <si>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</si>
  <si>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</si>
  <si>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</si>
  <si>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</si>
  <si>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</si>
  <si>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</si>
  <si>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</si>
  <si>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</si>
  <si>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</si>
  <si>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</si>
  <si>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</si>
  <si>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</si>
  <si>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</si>
  <si>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</si>
  <si>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</si>
  <si>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</si>
  <si>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</si>
  <si>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</si>
  <si>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</si>
  <si>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</si>
  <si>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</si>
  <si>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</si>
  <si>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</si>
  <si>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</si>
  <si>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</si>
  <si>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</si>
  <si>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</si>
  <si>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</si>
  <si>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</si>
  <si>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</si>
  <si>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</si>
  <si>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</si>
  <si>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</si>
  <si>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</si>
  <si>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</si>
  <si>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</si>
  <si>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</si>
  <si>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</si>
  <si>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</si>
  <si>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</si>
  <si>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</si>
  <si>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</si>
  <si>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</si>
  <si>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</si>
  <si>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</si>
  <si>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</si>
  <si>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</si>
  <si>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</si>
  <si>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</si>
  <si>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</si>
  <si>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</si>
  <si>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</si>
  <si>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</si>
  <si>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</si>
  <si>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</si>
  <si>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</si>
  <si>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</si>
  <si>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</si>
  <si>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</si>
  <si>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</si>
  <si>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</si>
  <si>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</si>
  <si>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</si>
  <si>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</si>
  <si>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</si>
  <si>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</si>
  <si>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</si>
  <si>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</si>
  <si>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</si>
  <si>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</si>
  <si>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</si>
  <si>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</si>
  <si>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</si>
  <si>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</si>
  <si>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</si>
  <si>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</si>
  <si>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</si>
  <si>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</si>
  <si>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</si>
  <si>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</si>
  <si>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</si>
  <si>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</si>
  <si>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</si>
  <si>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</si>
  <si>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</si>
  <si>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</si>
  <si>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</si>
  <si>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</si>
  <si>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</si>
  <si>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</si>
  <si>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</si>
  <si>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</si>
  <si>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</si>
  <si>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</si>
  <si>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</si>
  <si>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</si>
  <si>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</si>
  <si>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</si>
  <si>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</si>
  <si>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</si>
  <si>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</si>
  <si>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</si>
  <si>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</si>
  <si>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</si>
  <si>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</si>
  <si>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</si>
  <si>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</si>
  <si>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</si>
  <si>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</si>
  <si>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</si>
  <si>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</si>
  <si>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</si>
  <si>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</si>
  <si>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</si>
  <si>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</si>
  <si>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</si>
  <si>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</si>
  <si>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</si>
  <si>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</si>
  <si>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</si>
  <si>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</si>
  <si>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</si>
  <si>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</si>
  <si>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</si>
  <si>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</si>
  <si>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</si>
  <si>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</si>
  <si>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</si>
  <si>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</si>
  <si>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</si>
  <si>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</si>
  <si>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</si>
  <si>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</si>
  <si>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</si>
  <si>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</si>
  <si>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</si>
  <si>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</si>
  <si>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</si>
  <si>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</si>
  <si>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</si>
  <si>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</si>
  <si>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</si>
  <si>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</si>
  <si>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</si>
  <si>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</si>
  <si>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</si>
  <si>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</si>
  <si>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</si>
  <si>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</si>
  <si>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</si>
  <si>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</si>
  <si>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</si>
  <si>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</si>
  <si>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</si>
  <si>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</si>
  <si>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</si>
  <si>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</si>
  <si>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</si>
  <si>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</si>
  <si>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</si>
  <si>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</si>
  <si>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</si>
  <si>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</si>
  <si>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</si>
  <si>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</si>
  <si>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</si>
  <si>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</si>
  <si>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</si>
  <si>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</si>
  <si>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</si>
  <si>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</si>
  <si>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</si>
  <si>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</si>
  <si>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</si>
  <si>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</si>
  <si>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</si>
  <si>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</si>
  <si>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</si>
  <si>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</si>
  <si>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</si>
  <si>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</si>
  <si>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</si>
  <si>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</si>
  <si>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</si>
  <si>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</si>
  <si>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</si>
  <si>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</si>
  <si>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</si>
  <si>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</si>
  <si>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</si>
  <si>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</si>
  <si>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</si>
  <si>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</si>
  <si>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</si>
  <si>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</si>
  <si>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</si>
  <si>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</si>
  <si>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</si>
  <si>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</si>
  <si>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</si>
  <si>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</si>
  <si>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</si>
  <si>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</si>
  <si>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</si>
  <si>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</si>
  <si>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</si>
  <si>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</si>
  <si>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</si>
  <si>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</si>
  <si>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</si>
  <si>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</si>
  <si>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</si>
  <si>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</si>
  <si>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</si>
  <si>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</si>
  <si>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</si>
  <si>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</si>
  <si>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</si>
  <si>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</si>
  <si>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</si>
  <si>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</si>
  <si>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</si>
  <si>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</si>
  <si>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</si>
  <si>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</si>
  <si>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</si>
  <si>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</si>
  <si>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</si>
  <si>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</si>
  <si>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</si>
  <si>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</si>
  <si>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</si>
  <si>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</si>
  <si>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</si>
  <si>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</si>
  <si>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</si>
  <si>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</si>
  <si>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</si>
  <si>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</si>
  <si>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</si>
  <si>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</si>
  <si>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</si>
  <si>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</si>
  <si>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</si>
  <si>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</si>
  <si>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</si>
  <si>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</si>
  <si>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</si>
  <si>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</si>
  <si>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</si>
  <si>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</si>
  <si>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</si>
  <si>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</si>
  <si>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</si>
  <si>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</si>
  <si>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</si>
  <si>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</si>
  <si>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</si>
  <si>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</si>
  <si>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</si>
  <si>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</si>
  <si>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</si>
  <si>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</si>
  <si>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</si>
  <si>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</si>
  <si>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</si>
  <si>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</si>
  <si>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</si>
  <si>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</si>
  <si>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</si>
  <si>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</si>
  <si>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</si>
  <si>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</si>
  <si>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</si>
  <si>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</si>
  <si>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</si>
  <si>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</si>
  <si>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</si>
  <si>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</si>
  <si>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</si>
  <si>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</si>
  <si>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</si>
  <si>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</si>
  <si>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</si>
  <si>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</si>
  <si>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</si>
  <si>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</si>
  <si>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</si>
  <si>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</si>
  <si>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</si>
  <si>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</si>
  <si>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</si>
  <si>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</si>
  <si>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</si>
  <si>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</si>
  <si>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</si>
  <si>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</si>
  <si>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</si>
  <si>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</si>
  <si>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</si>
  <si>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</si>
  <si>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</si>
  <si>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</si>
  <si>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</si>
  <si>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</si>
  <si>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</si>
  <si>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</si>
  <si>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</si>
  <si>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</si>
  <si>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</si>
  <si>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</si>
  <si>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</si>
  <si>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</si>
  <si>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</si>
  <si>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</si>
  <si>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</si>
  <si>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</si>
  <si>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</si>
  <si>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</si>
  <si>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</si>
  <si>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</si>
  <si>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</si>
  <si>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</si>
  <si>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</si>
  <si>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</si>
  <si>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</si>
  <si>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</si>
  <si>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</si>
  <si>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</si>
  <si>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</si>
  <si>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</si>
  <si>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</si>
  <si>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</si>
  <si>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</si>
  <si>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</si>
  <si>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</si>
  <si>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</si>
  <si>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</si>
  <si>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</si>
  <si>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</si>
  <si>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</si>
  <si>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</si>
  <si>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</si>
  <si>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</si>
  <si>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</si>
  <si>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</si>
  <si>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</si>
  <si>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</si>
  <si>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</si>
  <si>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</si>
  <si>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</si>
  <si>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</si>
  <si>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</si>
  <si>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</si>
  <si>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</si>
  <si>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</si>
  <si>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</si>
  <si>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</si>
  <si>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</si>
  <si>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</si>
  <si>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</si>
  <si>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</si>
  <si>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</si>
  <si>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</si>
  <si>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</si>
  <si>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</si>
  <si>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</si>
  <si>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</si>
  <si>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</si>
  <si>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</si>
  <si>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</si>
  <si>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</si>
  <si>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</si>
  <si>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</si>
  <si>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</si>
  <si>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</si>
  <si>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</si>
  <si>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</si>
  <si>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</si>
  <si>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</si>
  <si>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</si>
  <si>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</si>
  <si>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</si>
  <si>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</si>
  <si>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</si>
  <si>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</si>
  <si>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</si>
  <si>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</si>
  <si>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</si>
  <si>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</si>
  <si>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</si>
  <si>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</si>
  <si>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</si>
  <si>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</si>
  <si>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</si>
  <si>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</si>
  <si>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</si>
  <si>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</si>
  <si>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</si>
  <si>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</si>
  <si>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</si>
  <si>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</si>
  <si>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</si>
  <si>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</si>
  <si>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</si>
  <si>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</si>
  <si>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</si>
  <si>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</si>
  <si>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</si>
  <si>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</si>
  <si>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</si>
  <si>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</si>
  <si>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</si>
  <si>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</si>
  <si>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</si>
  <si>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</si>
  <si>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</si>
  <si>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</si>
  <si>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</si>
  <si>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</si>
  <si>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</si>
  <si>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</si>
  <si>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</si>
  <si>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</si>
  <si>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</si>
  <si>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</si>
  <si>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</si>
  <si>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</si>
  <si>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</si>
  <si>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</si>
  <si>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</si>
  <si>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</si>
  <si>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</si>
  <si>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</si>
  <si>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</si>
  <si>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</si>
  <si>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</si>
  <si>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</si>
  <si>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</si>
  <si>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</si>
  <si>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</si>
  <si>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</si>
  <si>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</si>
  <si>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</si>
  <si>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</si>
  <si>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</si>
  <si>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</si>
  <si>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</si>
  <si>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</si>
  <si>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</si>
  <si>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</si>
  <si>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</si>
  <si>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</si>
  <si>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</si>
  <si>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</si>
  <si>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</si>
  <si>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</si>
  <si>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</si>
  <si>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</si>
  <si>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</si>
  <si>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</si>
  <si>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</si>
  <si>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</si>
  <si>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</si>
  <si>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</si>
  <si>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</si>
  <si>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</si>
  <si>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</si>
  <si>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</si>
  <si>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</si>
  <si>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</si>
  <si>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</si>
  <si>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</si>
  <si>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</si>
  <si>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</si>
  <si>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</si>
  <si>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</si>
  <si>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</si>
  <si>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</si>
  <si>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</si>
  <si>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</si>
  <si>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</si>
  <si>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</si>
  <si>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</si>
  <si>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</si>
  <si>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</si>
  <si>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</si>
  <si>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</si>
  <si>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</si>
  <si>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</si>
  <si>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</si>
  <si>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</si>
  <si>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</si>
  <si>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</si>
  <si>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</si>
  <si>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</si>
  <si>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</si>
  <si>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</si>
  <si>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</si>
  <si>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</si>
  <si>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</si>
  <si>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</si>
  <si>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</si>
  <si>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</si>
  <si>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</si>
  <si>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</si>
  <si>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</si>
  <si>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</si>
  <si>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</si>
  <si>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</si>
  <si>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</si>
  <si>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</si>
  <si>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</si>
  <si>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</si>
  <si>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</si>
  <si>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</si>
  <si>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</si>
  <si>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</si>
  <si>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</si>
  <si>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</si>
  <si>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</si>
  <si>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</si>
  <si>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</si>
  <si>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</si>
  <si>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</si>
  <si>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</si>
  <si>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</si>
  <si>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</si>
  <si>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</si>
  <si>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</si>
  <si>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</si>
  <si>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</si>
  <si>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</si>
  <si>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</si>
  <si>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</si>
  <si>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</si>
  <si>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</si>
  <si>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</si>
  <si>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</si>
  <si>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</si>
  <si>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</si>
  <si>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</si>
  <si>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</si>
  <si>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</si>
  <si>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</si>
  <si>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</si>
  <si>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</si>
  <si>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</si>
  <si>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</si>
  <si>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</si>
  <si>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</si>
  <si>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</si>
  <si>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</si>
  <si>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</si>
  <si>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</si>
  <si>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</si>
  <si>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</si>
  <si>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</si>
  <si>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</si>
  <si>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</si>
  <si>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</si>
  <si>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</si>
  <si>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</si>
  <si>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</si>
  <si>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</si>
  <si>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</si>
  <si>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</si>
  <si>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</si>
  <si>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</si>
  <si>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</si>
  <si>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</si>
  <si>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</si>
  <si>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</si>
  <si>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</si>
  <si>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</si>
  <si>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</si>
  <si>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</si>
  <si>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</si>
  <si>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</si>
  <si>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</si>
  <si>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</si>
  <si>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</si>
  <si>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</si>
  <si>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</si>
  <si>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</si>
  <si>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</si>
  <si>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</si>
  <si>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</si>
  <si>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</si>
  <si>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</si>
  <si>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</si>
  <si>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</si>
  <si>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</si>
  <si>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</si>
  <si>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</si>
  <si>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</si>
  <si>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</si>
  <si>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</si>
  <si>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</si>
  <si>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</si>
  <si>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</si>
  <si>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</si>
  <si>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</si>
  <si>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</si>
  <si>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</si>
  <si>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</si>
  <si>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</si>
  <si>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</si>
  <si>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</si>
  <si>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</si>
  <si>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</si>
  <si>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</si>
  <si>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</si>
  <si>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</si>
  <si>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</si>
  <si>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</si>
  <si>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</si>
  <si>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</si>
  <si>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</si>
  <si>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</si>
  <si>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</si>
  <si>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</si>
  <si>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</si>
  <si>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</si>
  <si>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</si>
  <si>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</si>
  <si>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</si>
  <si>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</si>
  <si>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</si>
  <si>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</si>
  <si>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</si>
  <si>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</si>
  <si>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</si>
  <si>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</si>
  <si>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</si>
  <si>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</si>
  <si>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</si>
  <si>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</si>
  <si>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</si>
  <si>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</si>
  <si>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</si>
  <si>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</si>
  <si>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</si>
  <si>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</si>
  <si>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</si>
  <si>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</si>
  <si>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</si>
  <si>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</si>
  <si>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</si>
  <si>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</si>
  <si>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</si>
  <si>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</si>
  <si>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</si>
  <si>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</si>
  <si>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</si>
  <si>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</si>
  <si>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</si>
  <si>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</si>
  <si>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</si>
  <si>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</si>
  <si>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</si>
  <si>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</si>
  <si>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</si>
  <si>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</si>
  <si>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</si>
  <si>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</si>
  <si>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</si>
  <si>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</si>
  <si>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</si>
  <si>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</si>
  <si>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</si>
  <si>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</si>
  <si>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</si>
  <si>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</si>
  <si>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</si>
  <si>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</si>
  <si>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</si>
  <si>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</si>
  <si>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</si>
  <si>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</si>
  <si>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</si>
  <si>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</si>
  <si>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</si>
  <si>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</si>
  <si>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</si>
  <si>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</si>
  <si>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</si>
  <si>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</si>
  <si>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</si>
  <si>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</si>
  <si>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Гравій, пісок, щебінь і наповнювачі (основна діяльність):Гравій, пісок, щебінь і наповнювачі (основна діяльність)</t>
  </si>
  <si>
    <t>Будівництво ПЛІ-0,4 кВ Л-4 оп.№1 - оп.№4  КТП-420 ПНВМП фірма "ІНКОПМАРК" по вул. Велика Перспективна (між будинками №17 та №19) в  м. Кропивницький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</si>
  <si>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</si>
  <si>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</si>
  <si>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</si>
  <si>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</si>
  <si>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</si>
  <si>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</si>
  <si>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</si>
  <si>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</si>
  <si>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31720000-9 Електромеханічне обладнання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</si>
  <si>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</si>
  <si>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</si>
  <si>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</si>
  <si>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</si>
  <si>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</si>
  <si>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</si>
  <si>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</si>
  <si>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</si>
  <si>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</si>
  <si>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</si>
  <si>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</si>
  <si>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</si>
  <si>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</si>
  <si>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</si>
  <si>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</si>
  <si>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</si>
  <si>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</si>
  <si>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</si>
  <si>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</si>
  <si>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</si>
  <si>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</si>
  <si>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</si>
  <si>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</si>
  <si>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</si>
  <si>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</si>
  <si>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</si>
  <si>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</si>
  <si>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</si>
  <si>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</si>
  <si>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</si>
  <si>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</si>
  <si>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</si>
  <si>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</si>
  <si>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</si>
  <si>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</si>
  <si>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</si>
  <si>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</si>
  <si>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</si>
  <si>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</si>
  <si>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</si>
  <si>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</si>
  <si>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</si>
  <si>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</si>
  <si>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</si>
  <si>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</si>
  <si>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</si>
  <si>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Елементи електричних схем ЛОТ №1-2 (основна діяльність):ЛОТ2</t>
  </si>
  <si>
    <t>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</si>
  <si>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>Шафа КТПС 100 кВА</t>
  </si>
  <si>
    <t>Спеціалізована хімічна продукція (основна діяльність):Спеціалізована хімічна продукція (основна діяльність)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</si>
  <si>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</si>
  <si>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</si>
  <si>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</si>
  <si>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</si>
  <si>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</si>
  <si>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</si>
  <si>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</si>
  <si>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Телеметричне та термінальне обладнання (основна діяльність):Телеметричне та термінальне обладнання (основна діяльність)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</si>
  <si>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</si>
  <si>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</si>
  <si>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</si>
  <si>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</si>
  <si>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</si>
  <si>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</si>
  <si>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</si>
  <si>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</si>
  <si>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</si>
  <si>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</si>
  <si>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</si>
  <si>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</si>
  <si>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</si>
  <si>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</si>
  <si>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</si>
  <si>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1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</si>
  <si>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</si>
  <si>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</si>
  <si>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</si>
  <si>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</si>
  <si>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</si>
  <si>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</si>
  <si>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</si>
  <si>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</si>
  <si>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</si>
  <si>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</si>
  <si>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</si>
  <si>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</si>
  <si>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</si>
  <si>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</si>
  <si>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</si>
  <si>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</si>
  <si>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</si>
  <si>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Шафа КТП-400/10/0,4 У1 (або еквівалент) (приєднання):Шафа КТП-400/10/0,4 У1 (або еквівалент) (приєднання)</t>
  </si>
  <si>
    <t>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</si>
  <si>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</si>
  <si>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1</t>
  </si>
  <si>
    <t>Конструкційні матеріали (або еквівалент) (основна діяльність):ЛОТ 2</t>
  </si>
  <si>
    <t>19510000-4 Гумові вироби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</si>
  <si>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</si>
  <si>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</si>
  <si>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</si>
  <si>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</si>
  <si>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</si>
  <si>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</si>
  <si>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</si>
  <si>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Руденко С.В. в с. Липовеньке, Голованівського р-ну)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</si>
  <si>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</si>
  <si>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</si>
  <si>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</si>
  <si>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</si>
  <si>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</si>
  <si>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</si>
  <si>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</si>
  <si>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</si>
  <si>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</si>
  <si>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</si>
  <si>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</si>
  <si>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</si>
  <si>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</si>
  <si>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Основні неорганічні хімічні речовини (основна діяльність):Основні неорганічні хімічні речовини (основна діяльність)</t>
  </si>
  <si>
    <t>Нове будівництво ЩТП-50/В (100 кВА) в сел. Вільшанка Голованівського району Кіровоградської області</t>
  </si>
  <si>
    <t>Послуги з післягарантійного або негарантійного ремонту приладів обліку електричної енергії</t>
  </si>
  <si>
    <t>Елементи електричних схем ЛОТ №1,2 (основна діяльність):ЛОТ1</t>
  </si>
  <si>
    <t>Елементи електричних схем ЛОТ №1,2 (основна діяльність):ЛОТ2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</si>
  <si>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</si>
  <si>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</si>
  <si>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</si>
  <si>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</si>
  <si>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</si>
  <si>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</si>
  <si>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</si>
  <si>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</si>
  <si>
    <t>Роботи з капiтального ремонту КЛ-10кВ ТП-65- ТП-367 (ділянка через проїздну частину дороги на розі вул. Полтавська та пров.Крутим) м. Кропивницький</t>
  </si>
  <si>
    <t>Будівництво ПЛ,ПЛІ-0,4 кВ Л-2, Л-4 КТП-183 для зовнішнього електропостачання житлового будинку гр. Єгорова О.А. по вул. Зарічна, буд. 11 в с. Клинці Кропивницького району</t>
  </si>
  <si>
    <t>https://zakupivli.pro/gov/tenders/ua-2025-01-22-016532-a</t>
  </si>
  <si>
    <t>https://zakupivli.pro/gov/tenders/ua-2025-01-22-010427-a/lot-ab55c876957845d995a437ad188d9b09</t>
  </si>
  <si>
    <t>https://zakupivli.pro/gov/tenders/ua-2025-01-22-002610-a</t>
  </si>
  <si>
    <t>Технічне переоснащення МТП-724 для зовнішнього електропостачання житлового будинку гр. Горбатовська І. Л. по пров. Курінний, буд. 11 в м. Кропивницький</t>
  </si>
  <si>
    <t>https://zakupivli.pro/gov/tenders/ua-2025-01-23-015872-a</t>
  </si>
  <si>
    <t>Абразивні вироби (основна діяльність):Абразивні вироби (основна діяльність)</t>
  </si>
  <si>
    <t>Акумулятор стаціонарний A412/100 F10</t>
  </si>
  <si>
    <t>https://zakupivli.pro/gov/tenders/ua-2025-01-27-005506-a/lot-1c70e86f1a0341b0842814bcb542a94d</t>
  </si>
  <si>
    <t>https://zakupivli.pro/gov/tenders/ua-2025-01-27-004441-a</t>
  </si>
  <si>
    <t>https://zakupivli.pro/gov/tenders/ua-2025-01-27-004273-a</t>
  </si>
  <si>
    <t>Реконструкція ПЛ-0,4кВ від ЗТП-1045 в м. Олександрія Кіровоградської області (Олександрійські ЕМ) (пункт 1.2.4.1.2 Інвестиційної Програми 2025):Реконструкція ПЛ-0,4кВ від ЗТП-1045 в м. Олександрія Кіровоградської області (Олександрійські ЕМ) (пункт 1.2.4.1.2 Інвестиційної Програми 2025)</t>
  </si>
  <si>
    <t>Реконструкція ПЛ-150кВ Л-85К, 86К “Кварцит - Тимкове тягова” в Кропивницькому районі Кіровоградської області (пункт 1.2.1.1. Інвестиційної Програми 2025):Реконструкція ПЛ-150кВ Л-85К, 86К “Кварцит - Тимкове тягова” в Кропивницькому районі Кіровоградської області (пункт 1.2.1.1. Інвестиційної Програми 2025)</t>
  </si>
  <si>
    <t>Реконструкція ПЛ-0,4кВ від ЗТП-1034 в м. Олександрія Кіровоградської області (Олександрійські ЕМ) (пункт 1.2.4.1.1 Інвестиційної Програми 2025):Реконструкція ПЛ-0,4кВ від ЗТП-1034 в м. Олександрія Кіровоградської області (Олександрійські ЕМ) (пункт 1.2.4.1.1 Інвестиційної Програми 2025)</t>
  </si>
  <si>
    <t>https://zakupivli.pro/gov/tenders/ua-2025-01-27-012573-a/lot-c1ffa8a86b97469f9acfff5201e327d4</t>
  </si>
  <si>
    <t>https://zakupivli.pro/gov/tenders/ua-2025-01-27-012515-a/lot-6be83a9fe00e47c98a043124b93bf4a7</t>
  </si>
  <si>
    <t>https://zakupivli.pro/gov/tenders/ua-2025-01-27-012138-a/lot-829e8af6f8794bdab5ad08ace204eed8</t>
  </si>
  <si>
    <t>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2025):Реконструкція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</t>
  </si>
  <si>
    <t>Реконструкція ПЛ-0,4кВ від ЗТП-1084 в м. Олександрія Кіровоградської області (Олександрійські ЕМ) (пункт 1.2.4.1.3 Інвестиційної Програми 2025):Реконструкція ПЛ-0,4кВ від ЗТП-1084 в м. Олександрія Кіровоградської області (Олександрійські ЕМ) (пункт 1.2.4.1.3 Інвестиційної Програми 2025)</t>
  </si>
  <si>
    <t>https://zakupivli.pro/gov/tenders/ua-2025-01-27-013389-a/lot-24b32a68a0114d39b27e6c59ff10b19f</t>
  </si>
  <si>
    <t>https://zakupivli.pro/gov/tenders/ua-2025-01-27-013156-a/lot-334269c96a704ae083d20b7c3fb063e2</t>
  </si>
  <si>
    <t>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2025):Нове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</t>
  </si>
  <si>
    <t>Реконструкція ПЛ-0,4кВ від ЗТП-1174 в м. Олександрія Кіровоградської області (Олександрійські ЕМ) (пункт 1.2.4.1.4 Інвестиційної Програми 2025):Реконструкція ПЛ-0,4кВ від ЗТП-1174 в м. Олександрія Кіровоградської області (Олександрійські ЕМ) (пункт 1.2.4.1.4 Інвестиційної Програми 2025)</t>
  </si>
  <si>
    <t>https://zakupivli.pro/gov/tenders/ua-2025-01-27-013503-a/lot-56b5f04516aa48b491fc70654eaac6ab</t>
  </si>
  <si>
    <t>https://zakupivli.pro/gov/tenders/ua-2025-01-27-013497-a/lot-fba86f69435b4c718ce82c25cdf706d3</t>
  </si>
  <si>
    <t>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2025):Реконструкція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</t>
  </si>
  <si>
    <t>Реконструкція ПЛ-0,4кВ від ЗТП-1219 в м. Олександрія Кіровоградської області (Олександрійські ЕМ) (пункт 1.2.4.1.5 Інвестиційної Програми 2025):Реконструкція ПЛ-0,4кВ від ЗТП-1219 в м. Олександрія Кіровоградської області (Олександрійські ЕМ) (пункт 1.2.4.1.5 Інвестиційної Програми 2025)</t>
  </si>
  <si>
    <t>https://zakupivli.pro/gov/tenders/ua-2025-01-27-014006-a/lot-c9f5e8c54e174ee9b5281df26e296368</t>
  </si>
  <si>
    <t>https://zakupivli.pro/gov/tenders/ua-2025-01-27-013929-a/lot-c3e5392d9cc84705805a425ed3abf81e</t>
  </si>
  <si>
    <t>Нове будівництво КЛ-10кВ від ТП-342 до ТП-402 в м. Кропивницький Кіровоградської області (Кропивницькі міські ЕМ) (пункт 1.1.3.1.2 Інвестиційної Програми 2025).:Нове будівництво КЛ-10кВ від ТП-342 до ТП-402 в м. Кропивницький Кіровоградської області (Кропивницькі міські ЕМ) (пункт 1.1.3.1.2 Інвестиційної Програми 2025).</t>
  </si>
  <si>
    <t>Реконструкція ПЛ-0,4кВ від КТП-1417 в м. Олександрія Кіровоградської області (Олександрійські ЕМ) (пункт 1.2.4.1.6 Інвестиційної Програми 2025):Реконструкція ПЛ-0,4кВ від КТП-1417 в м. Олександрія Кіровоградської області (Олександрійські ЕМ) (пункт 1.2.4.1.6 Інвестиційної Програми 2025)</t>
  </si>
  <si>
    <t>https://zakupivli.pro/gov/tenders/ua-2025-01-27-014685-a/lot-7ebf7d015b0e43e2ad5e33a049576feb</t>
  </si>
  <si>
    <t>https://zakupivli.pro/gov/tenders/ua-2025-01-27-014227-a/lot-301fda2687614776ba6eb6a72abd4da7</t>
  </si>
  <si>
    <t>1525,731,12</t>
  </si>
  <si>
    <t>Будівництво ЩТП-384 в с. Новопетрівка Кропивницьких ЕМ для зовнішнього електропостачання будівлі з будівельним майданчиком гр.Резніченко К.М.</t>
  </si>
  <si>
    <t>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2025):Реконструкція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</t>
  </si>
  <si>
    <t>https://zakupivli.pro/gov/tenders/ua-2025-01-27-015305-a</t>
  </si>
  <si>
    <t>https://zakupivli.pro/gov/tenders/ua-2025-01-27-014719-a/lot-29e910c05cde4e8dba4c630368dc8cc7</t>
  </si>
  <si>
    <t>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2025):Реконструкція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</t>
  </si>
  <si>
    <t>Нове будівництво КЛ-10кВ від ТП-342 до ТП-317 в м. Кропивницький Кіровоградської області (Кропивницькі міські ЕМ) (пункт 1.1.3.1.3 Інвестиційної Програми 2025).:Нове будівництво КЛ-10кВ від ТП-342 до ТП-317 в м. Кропивницький Кіровоградської області (Кропивницькі міські ЕМ) (пункт 1.1.3.1.3 Інвестиційної Програми 2025).</t>
  </si>
  <si>
    <t>https://zakupivli.pro/gov/tenders/ua-2025-01-27-015612-a/lot-1aa4d4a700c34f02a01be277e1f3b26f</t>
  </si>
  <si>
    <t>https://zakupivli.pro/gov/tenders/ua-2025-01-27-015561-a/lot-d44bee8237774ce1bacbb4fbf3bb18e8</t>
  </si>
  <si>
    <t>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2025).:Реконструкція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</t>
  </si>
  <si>
    <t>Реконструкція ЦРП-1 в м. Кропивницький Кіровоградської області (Коригування) (Кропивницькі міські ЕМ) (пункт 1.4.3.2.2 Інвестиційної Програми 2025):Реконструкція ЦРП-1 в м. Кропивницький Кіровоградської області (Коригування) (Кропивницькі міські ЕМ) (пункт 1.4.3.2.2 Інвестиційної Програми 2025)</t>
  </si>
  <si>
    <t>https://zakupivli.pro/gov/tenders/ua-2025-01-27-016031-a/lot-2a84a17627bb4b1a8f5e179c494cf6b2</t>
  </si>
  <si>
    <t>https://zakupivli.pro/gov/tenders/ua-2025-01-27-016004-a/lot-d5b65214dd394aafade3265be9b80114</t>
  </si>
  <si>
    <t>Реконструкція ЗТП-402 в м. Кропивницький Кіровоградської області (Кропивницькі міські ЕМ) (п.1.4.3.1.2 Інвестиційної програми 2025 року):Реконструкція ЗТП-402 в м. Кропивницький Кіровоградської області (Кропивницькі міські ЕМ) (п.1.4.3.1.2 Інвестиційної програми 2025 року)</t>
  </si>
  <si>
    <t>Реконструкція ЗТП-317 в м. Кропивницький Кіровоградської області (Кропивницькі міські ЕМ) (пункт 1.4.3.1.1 Інвестиційної Програми 2025):Реконструкція ЗТП-317 в м. Кропивницький Кіровоградської області (Кропивницькі міські ЕМ) (пункт 1.4.3.1.1 Інвестиційної Програми 2025)</t>
  </si>
  <si>
    <t>https://zakupivli.pro/gov/tenders/ua-2025-01-27-016823-a/lot-fb9afbcaff604148b3fa33c37f2fbf5c</t>
  </si>
  <si>
    <t>https://zakupivli.pro/gov/tenders/ua-2025-01-27-016390-a/lot-bce7f642a8d543b19c64fef566732ced</t>
  </si>
  <si>
    <t>Фарби (основна діяльність):Фарби (основна діяльність)</t>
  </si>
  <si>
    <t>Системи керування та контролю, друкарське і графічне обладнання та обладнання для автоматизації офісу й обробки інформації (основна діяльність):Системи керування та контролю, друкарське і графічне обладнання та обладнання для автоматизації офісу й обробки інформації (основна діяльність)</t>
  </si>
  <si>
    <t>44810000-1 Фарби</t>
  </si>
  <si>
    <t>https://zakupivli.pro/gov/tenders/ua-2025-01-28-015503-a/lot-a9addf6190e145e7a7985e06b6788d73</t>
  </si>
  <si>
    <t>https://zakupivli.pro/gov/tenders/ua-2025-01-28-014015-a/lot-34f91b92437e4b4b9a396b2900749ffd</t>
  </si>
  <si>
    <t>https://zakupivli.pro/gov/tenders/ua-2025-01-28-011482-a</t>
  </si>
  <si>
    <t>закупівля не відбулась</t>
  </si>
  <si>
    <t>Обов'язковий технічний огляд (технічний контроль) транспортних засобів:Обов'язковий технічний огляд (технічний контроль) транспортних засобів</t>
  </si>
  <si>
    <t>https://zakupivli.pro/gov/tenders/ua-2025-01-29-003903-a/lot-35a62486fc704813b60b1b05ff9ab601</t>
  </si>
  <si>
    <t>https://zakupivli.pro/gov/tenders/ua-2025-01-29-003903-a/lot-ca859737ced54c19a4e1385ab7f4fa20</t>
  </si>
  <si>
    <t>https://zakupivli.pro/gov/tenders/ua-2025-01-30-014787-a/lot-c8d735ebb8d441cf850d0c4fdec950cf</t>
  </si>
  <si>
    <t>https://zakupivli.pro/gov/tenders/ua-2025-01-30-008146-a/lot-4e7bb5152a3340e2823a16de636f491d</t>
  </si>
  <si>
    <t>https://zakupivli.pro/gov/tenders/ua-2025-01-30-008146-a/lot-5ffaee847c684cb6ad73096f99ffe10e</t>
  </si>
  <si>
    <t>https://zakupivli.pro/gov/tenders/ua-2025-01-30-008146-a/lot-619468b0d6ca413494bc08d5599e3b3c</t>
  </si>
  <si>
    <t>https://zakupivli.pro/gov/tenders/ua-2025-01-30-008146-a/lot-1950539852ab49e2a5f68117c24da0f7</t>
  </si>
  <si>
    <t>Роботи по капітальному ремонту на ПС 150/35/6кВ Сільмаш-1 в частині заміни моторного приводу РПН силового трансформатора 2Т типу ТДТН-25000/150</t>
  </si>
  <si>
    <t>Реконструкція РУ-0,4 кВ КТП-820 для  зовнішнього електропостачання житлового будинку з об’єктами торгово-розважальної та ринкової інфраструктури в м. Кропивницький вул. Андріївська, 2а</t>
  </si>
  <si>
    <t>Роботи по капітальному ремонту на ПС 150/35/10кВ Новоукраїнська в частині заміни моторного приводу РПН силового трансформатора 2Т типу ТДТН-25000/150</t>
  </si>
  <si>
    <t>Роботи по капітальному ремонту на ПС 150/35/6кВ Сільмаш-1 в частині заміни моторного приводу РПН силового трансформатора 1Т типу ТДТН-25000/150</t>
  </si>
  <si>
    <t>Вироби з дроту (або еквівалент) (основна діяльність):ЛОТ 1</t>
  </si>
  <si>
    <t>Вироби з дроту (або еквівалент) (основна діяльність):ЛОТ 2</t>
  </si>
  <si>
    <t>44310000-6 Вироби з дроту</t>
  </si>
  <si>
    <t>https://zakupivli.pro/gov/tenders/ua-2025-01-31-008018-a</t>
  </si>
  <si>
    <t>https://zakupivli.pro/gov/tenders/ua-2025-01-31-007250-a</t>
  </si>
  <si>
    <t>https://zakupivli.pro/gov/tenders/ua-2025-01-31-003646-a</t>
  </si>
  <si>
    <t>https://zakupivli.pro/gov/tenders/ua-2025-01-31-003489-a</t>
  </si>
  <si>
    <t>https://zakupivli.pro/gov/tenders/ua-2025-01-31-001734-a/lot-67ece4c36e0f4d39863dee79a9354364</t>
  </si>
  <si>
    <t>https://zakupivli.pro/gov/tenders/ua-2025-01-31-000377-a/lot-3f4121e2ea834d82a18b9dc6570e8d81</t>
  </si>
  <si>
    <t>https://zakupivli.pro/gov/tenders/ua-2025-01-31-000377-a/lot-634ee94893dc45c28c4e9ce2ec0e4acb</t>
  </si>
  <si>
    <t>Ремонтно-відновлювальні роботи енергооб’єктів 6-10 кВ в аварійних ситуаціях</t>
  </si>
  <si>
    <t>Ремонтно-відновлювальні роботи енергооб’єктів 0,4 кВ в аварійних ситуаціях</t>
  </si>
  <si>
    <t>Будівництво ПЛ, ПЛІ-0,4кВ Л-1,Л-4 від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</si>
  <si>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Будівництво ПЛІ-0,4кВ Л-4 від оп.№1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</si>
  <si>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https://zakupivli.pro/gov/tenders/ua-2025-02-03-010811-a</t>
  </si>
  <si>
    <t>https://zakupivli.pro/gov/tenders/ua-2025-02-03-010425-a</t>
  </si>
  <si>
    <t>https://zakupivli.pro/gov/tenders/ua-2025-02-03-009439-a</t>
  </si>
  <si>
    <t>https://zakupivli.pro/gov/tenders/ua-2025-02-03-009297-a</t>
  </si>
  <si>
    <t>https://zakupivli.pro/gov/tenders/ua-2025-02-03-000583-a</t>
  </si>
  <si>
    <t>https://zakupivli.pro/gov/tenders/ua-2025-02-03-000158-a</t>
  </si>
  <si>
    <t>Послуги з ремонту і технічного обслуговування мототранспортних засобів і супутнього обладнання:Послуги з ремонту і технічного обслуговування мототранспортних засобів і супутнього обладнання</t>
  </si>
  <si>
    <t>https://zakupivli.pro/gov/tenders/ua-2025-02-04-013387-a/lot-1a391c9ea1fe4992ac4f126a3fe3a103</t>
  </si>
  <si>
    <t>Будівництво КЛ-10 кВ ТП-811-ТП-841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</si>
  <si>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КЛ-10 кВ ТП-721-ТП-841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</si>
  <si>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КТП-841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</si>
  <si>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Частини до світильників та освітлювального обладнання (основна діяльність):Частини до світильників та освітлювального обладнання (основна діяльність)</t>
  </si>
  <si>
    <t>Клеї (або еквівалент) (основна діяльність):Клеї (або еквівалент) (основна діяльність)</t>
  </si>
  <si>
    <t>24910000-6 Клеї</t>
  </si>
  <si>
    <t>https://zakupivli.pro/gov/tenders/ua-2025-02-05-014871-a</t>
  </si>
  <si>
    <t>https://zakupivli.pro/gov/tenders/ua-2025-02-05-010881-a</t>
  </si>
  <si>
    <t>https://zakupivli.pro/gov/tenders/ua-2025-02-05-009779-a</t>
  </si>
  <si>
    <t>https://zakupivli.pro/gov/tenders/ua-2025-02-05-009432-a</t>
  </si>
  <si>
    <t>https://zakupivli.pro/gov/tenders/ua-2025-02-05-008804-a/lot-f4b5d89e64d34844ae27bc85a1c79acf</t>
  </si>
  <si>
    <t>https://zakupivli.pro/gov/tenders/ua-2025-02-05-008594-a/lot-afe1992d07f94057be69f5765f50b620</t>
  </si>
  <si>
    <t>https://zakupivli.pro/gov/tenders/ua-2025-02-05-002451-a/lot-cdef295c5eb14b61baed22f44fad4796</t>
  </si>
  <si>
    <t>Тонери</t>
  </si>
  <si>
    <t>Локальні мережі (або еквівалент) (основна діяльність):Локальні мережі (або еквівалент) (основна діяльність)</t>
  </si>
  <si>
    <t>Телефонне обладнання (основна діяльність):Телефонне обладнання (основна діяльність)</t>
  </si>
  <si>
    <t>32550000-3 Телефонне обладнання</t>
  </si>
  <si>
    <t>https://zakupivli.pro/gov/tenders/ua-2025-02-06-014975-a</t>
  </si>
  <si>
    <t>https://zakupivli.pro/gov/tenders/ua-2025-02-06-013619-a/lot-259fde21378e4bc88aecbc3765dc7df0</t>
  </si>
  <si>
    <t>https://zakupivli.pro/gov/tenders/ua-2025-02-06-004155-a/lot-24c427644b5b49478be73c703893dc0d</t>
  </si>
  <si>
    <t>Відеокамери та відеореєстратори (основна діяльність).:Відеокамери та відеореєстратори (основна діяльність).</t>
  </si>
  <si>
    <t>Технічне переоснащення лінійних комірки №18 1СШ-6кВ ЦРП-7 та комірки №14 2СШ-6кВ ЦРП-7 в м.Кропивницький для зовнішнього електропостачання багатоквартирного житлового будинку ТОВ"СУЗІР'Я СКАЙ"  вул. Степана Чобану, 2-А</t>
  </si>
  <si>
    <t>Капітальний ремонт адміністративної будівлі м. Мала Виска по Новомиргородському шосе, 3, Маловисковські ЕМ  (роздягальня)</t>
  </si>
  <si>
    <t>https://zakupivli.pro/gov/tenders/ua-2025-02-07-010817-a/lot-a67752bd5f084d6fa7839c33b4ee117f</t>
  </si>
  <si>
    <t>https://zakupivli.pro/gov/tenders/ua-2025-02-07-007901-a</t>
  </si>
  <si>
    <t>https://zakupivli.pro/gov/tenders/ua-2025-02-07-001208-a</t>
  </si>
  <si>
    <t>Ремонт пункту керування диспетчерського центрального ПКДЦ</t>
  </si>
  <si>
    <t>https://zakupivli.pro/gov/tenders/ua-2025-02-10-005542-a</t>
  </si>
  <si>
    <t>Опори СК-105-12 (або еквівалент), Стійки СК-120-15 (або еквівалент) (основна діяльність):Опори СК-105-12 (або еквівалент), Стійки СК-120-15 (або еквівалент) (основна діяльність)</t>
  </si>
  <si>
    <t>Електрична апаратура для комутування та захисту електричних кіл (основна діяльність):ЛОТ1</t>
  </si>
  <si>
    <t>Електрична апаратура для комутування та захисту електричних кіл (основна діяльність):ЛОТ2</t>
  </si>
  <si>
    <t>Електрична апаратура для комутування та захисту електричних кіл (основна діяльність):ЛОТ3</t>
  </si>
  <si>
    <t>Електрична апаратура для комутування та захисту електричних кіл (основна діяльність):ЛОТ4</t>
  </si>
  <si>
    <t>Телекомунікаційні кабелі та обладнання (основна діяльність):Телекомунікаційні кабелі та обладнання (основна діяльність)</t>
  </si>
  <si>
    <t>Панель ЩО-05-1420 (зовнішне електропостачання нежитлового приміщення гр. Лихопой Н.В. в м. Олександрія)</t>
  </si>
  <si>
    <t>https://zakupivli.pro/gov/tenders/ua-2025-02-11-014813-a/lot-1bd3ad2cd8504b62ac0f25b1d3d65110</t>
  </si>
  <si>
    <t>https://zakupivli.pro/gov/tenders/ua-2025-02-11-014703-a/lot-74f1ea1d960c4f238096402c86a9ef27</t>
  </si>
  <si>
    <t>https://zakupivli.pro/gov/tenders/ua-2025-02-11-014703-a/lot-3b27ac22678548a3bedeaf13ff8039f4</t>
  </si>
  <si>
    <t>https://zakupivli.pro/gov/tenders/ua-2025-02-11-014703-a/lot-2b425a3538b34f61abf9d66504fadba9</t>
  </si>
  <si>
    <t>https://zakupivli.pro/gov/tenders/ua-2025-02-11-014703-a/lot-ba32cb5fde3b4a99a211f91c31c3949e</t>
  </si>
  <si>
    <t>https://zakupivli.pro/gov/tenders/ua-2025-02-11-012151-a/lot-1f4d63afd42e4d30a8010bebe549fcab</t>
  </si>
  <si>
    <t>https://zakupivli.pro/gov/tenders/ua-2025-02-12-008425-a</t>
  </si>
  <si>
    <t>Замок навісний бочонок</t>
  </si>
  <si>
    <t>Мастики, шпаклівки, замазки та розчинники (або еквівалент) (основна діяльність):Мастики, шпаклівки, замазки та розчинники (або еквівалент) (основна діяльність)</t>
  </si>
  <si>
    <t>Світильники та освітлювальна арматура (основна діяльність):Світильники та освітлювальна арматура (основна діяльність)</t>
  </si>
  <si>
    <t>Будівництво ПЛЗ-10 кВ Л-89 до ЩТП-384 в с. Новопетрівка Кропивницьких ЕМ для зовнішнього електропостачання нежитлової будівлі з будівельним майданчиком гр. Смоляр А. М.</t>
  </si>
  <si>
    <t>Реконструкція ПЛ-0,4 кВ Л-3 від КТП-74 в с.Тарасівка Бобринецьких ЕМ для зовнішнього електропостачання житлового будинку Романюк Н.В.</t>
  </si>
  <si>
    <t>Будівництво ЩТП-74 в с.Тарасівка Бобринецьких ЕМ для зовнішнього електропостачання житлового будинку Романюк Н.В.</t>
  </si>
  <si>
    <t>44830000-7 Мастики, шпаклівки, замазки та розчинники</t>
  </si>
  <si>
    <t>https://zakupivli.pro/gov/tenders/ua-2025-02-13-010243-a</t>
  </si>
  <si>
    <t>https://zakupivli.pro/gov/tenders/ua-2025-02-13-009809-a/lot-563a933143104f4a8f4a9e74b9e920e9</t>
  </si>
  <si>
    <t>https://zakupivli.pro/gov/tenders/ua-2025-02-13-009405-a/lot-33c26c030db143278a55cb7505b56ce9</t>
  </si>
  <si>
    <t>https://zakupivli.pro/gov/tenders/ua-2025-02-13-008334-a</t>
  </si>
  <si>
    <t>https://zakupivli.pro/gov/tenders/ua-2025-02-13-007747-a</t>
  </si>
  <si>
    <t>https://zakupivli.pro/gov/tenders/ua-2025-02-13-004874-a</t>
  </si>
  <si>
    <t>Капітальний ремонт реєстраторів аварійних подій "РЕКОН-07БС"</t>
  </si>
  <si>
    <t>https://zakupivli.pro/gov/tenders/ua-2025-02-13-013204-a</t>
  </si>
  <si>
    <t>Вироби різні з канату, мотузки, шпагату та сітки (основна діяльність):Вироби різні з канату, мотузки, шпагату та сітки (основна діяльність)</t>
  </si>
  <si>
    <t>Інші завершальні будівельні роботи</t>
  </si>
  <si>
    <t>Будівництво ПЛІ-0,4 кВ від ЩТП-50/В в сел. Вільшанка Голованівського району Кіровоградської області</t>
  </si>
  <si>
    <t xml:space="preserve">Каболка </t>
  </si>
  <si>
    <t>Апаратура для запису та відтворення аудіо- та відеоматеріалу (основна діяльність):Апаратура для запису та відтворення аудіо- та відеоматеріалу (основна діяльність)</t>
  </si>
  <si>
    <t>Індикатор пошкодження LineTroll 111 K</t>
  </si>
  <si>
    <t>https://zakupivli.pro/gov/tenders/ua-2025-02-14-010906-a/lot-93e17c31d80c4bed8bbf8cdcf89249b6</t>
  </si>
  <si>
    <t>https://zakupivli.pro/gov/tenders/ua-2025-02-14-009461-a</t>
  </si>
  <si>
    <t>https://zakupivli.pro/gov/tenders/ua-2025-02-14-008779-a</t>
  </si>
  <si>
    <t>https://zakupivli.pro/gov/tenders/ua-2025-02-14-008026-a</t>
  </si>
  <si>
    <t>https://zakupivli.pro/gov/tenders/ua-2025-02-14-007675-a</t>
  </si>
  <si>
    <t>https://zakupivli.pro/gov/tenders/ua-2025-02-14-007472-a/lot-c8d5d5cc5f4645c4a95504f29a895189</t>
  </si>
  <si>
    <t>https://zakupivli.pro/gov/tenders/ua-2025-02-14-004784-a</t>
  </si>
  <si>
    <t>Будівництво ПЛ,ПЛІ-0,4 кВ Л-3,Л-5 оп.1-24 КТП-1062 в м.Олександрія для зовнішнього електропостачання ОК "Жовтень"</t>
  </si>
  <si>
    <t>Реконструкція ПЛІ-0,4 кВ від КТП-306 для гр. Король І.Ф., по вул. Кременчузька, 34 в смт. Власівка Олександрійського району</t>
  </si>
  <si>
    <t>https://zakupivli.pro/gov/tenders/ua-2025-02-18-000134-a</t>
  </si>
  <si>
    <t>https://zakupivli.pro/gov/tenders/ua-2025-02-18-000121-a</t>
  </si>
  <si>
    <t>закупівлю скасовано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</si>
</sst>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0"/>
    <numFmt numFmtId="166" formatCode="#,##0.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my.zakupivli.pro/remote/dispatcher/state_purchase_view/55863477" TargetMode="External"/><Relationship Id="rId21" Type="http://schemas.openxmlformats.org/officeDocument/2006/relationships/hyperlink" Target="https://my.zakupki.prom.ua/remote/dispatcher/state_purchase_view/40091965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987" Type="http://schemas.openxmlformats.org/officeDocument/2006/relationships/hyperlink" Target="https://zakupivli.pro/gov/tenders/UA-2024-03-25-001186-a" TargetMode="External"/><Relationship Id="rId1172" Type="http://schemas.openxmlformats.org/officeDocument/2006/relationships/hyperlink" Target="https://my.zakupivli.pro/remote/dispatcher/state_purchase_view/51817314" TargetMode="External"/><Relationship Id="rId402" Type="http://schemas.openxmlformats.org/officeDocument/2006/relationships/hyperlink" Target="https://zakupki.prom.ua/gov/tenders/UA-2023-07-24-009279-a" TargetMode="External"/><Relationship Id="rId847" Type="http://schemas.openxmlformats.org/officeDocument/2006/relationships/hyperlink" Target="https://zakupivli.pro/gov/tenders/UA-2024-02-20-009792-a" TargetMode="External"/><Relationship Id="rId1032" Type="http://schemas.openxmlformats.org/officeDocument/2006/relationships/hyperlink" Target="https://my.zakupivli.pro/remote/dispatcher/state_purchase_view/50200587" TargetMode="External"/><Relationship Id="rId1477" Type="http://schemas.openxmlformats.org/officeDocument/2006/relationships/hyperlink" Target="https://zakupivli.pro/gov/tenders/ua-2024-11-15-012171-a" TargetMode="External"/><Relationship Id="rId1684" Type="http://schemas.openxmlformats.org/officeDocument/2006/relationships/hyperlink" Target="https://zakupivli.pro/gov/tenders/ua-2025-01-27-015612-a/lot-1aa4d4a700c34f02a01be277e1f3b26f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1751" Type="http://schemas.openxmlformats.org/officeDocument/2006/relationships/hyperlink" Target="https://zakupivli.pro/gov/tenders/ua-2025-02-05-009779-a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192" Type="http://schemas.openxmlformats.org/officeDocument/2006/relationships/hyperlink" Target="https://zakupki.prom.ua/gov/tenders/UA-2023-03-20-009888-a" TargetMode="External"/><Relationship Id="rId1709" Type="http://schemas.openxmlformats.org/officeDocument/2006/relationships/hyperlink" Target="https://zakupivli.pro/gov/tenders/ua-2025-01-30-014787-a/lot-c8d735ebb8d441cf850d0c4fdec950cf" TargetMode="External"/><Relationship Id="rId497" Type="http://schemas.openxmlformats.org/officeDocument/2006/relationships/hyperlink" Target="https://my.zakupki.prom.ua/remote/dispatcher/state_purchase_view/45723610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121" Type="http://schemas.openxmlformats.org/officeDocument/2006/relationships/hyperlink" Target="https://my.zakupivli.pro/remote/dispatcher/state_purchase_view/51251419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1773" Type="http://schemas.openxmlformats.org/officeDocument/2006/relationships/hyperlink" Target="https://my.zakupivli.pro/remote/dispatcher/state_purchase_view/57385694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1700" Type="http://schemas.openxmlformats.org/officeDocument/2006/relationships/hyperlink" Target="https://my.zakupivli.pro/remote/dispatcher/state_purchase_view/57077647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7" Type="http://schemas.openxmlformats.org/officeDocument/2006/relationships/hyperlink" Target="https://zakupki.prom.ua/gov/tenders/UA-2022-11-14-013851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143" Type="http://schemas.openxmlformats.org/officeDocument/2006/relationships/hyperlink" Target="https://zakupivli.pro/gov/tenders/UA-2024-06-06-001299-a" TargetMode="External"/><Relationship Id="rId1588" Type="http://schemas.openxmlformats.org/officeDocument/2006/relationships/hyperlink" Target="https://my.zakupivli.pro/remote/dispatcher/state_purchase_view/56341932" TargetMode="External"/><Relationship Id="rId1795" Type="http://schemas.openxmlformats.org/officeDocument/2006/relationships/hyperlink" Target="https://zakupivli.pro/gov/tenders/ua-2025-02-13-004874-a" TargetMode="External"/><Relationship Id="rId87" Type="http://schemas.openxmlformats.org/officeDocument/2006/relationships/hyperlink" Target="https://my.zakupki.prom.ua/remote/dispatcher/state_purchase_view/41222289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350" Type="http://schemas.openxmlformats.org/officeDocument/2006/relationships/hyperlink" Target="https://zakupivli.pro/gov/tenders/ua-2024-09-23-002326-a" TargetMode="External"/><Relationship Id="rId1448" Type="http://schemas.openxmlformats.org/officeDocument/2006/relationships/hyperlink" Target="https://my.zakupivli.pro/remote/dispatcher/state_purchase_view/54820835" TargetMode="External"/><Relationship Id="rId1655" Type="http://schemas.openxmlformats.org/officeDocument/2006/relationships/hyperlink" Target="https://zakupivli.pro/gov/tenders/ua-2025-01-27-004273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1308" Type="http://schemas.openxmlformats.org/officeDocument/2006/relationships/hyperlink" Target="https://zakupivli.pro/gov/tenders/UA-2024-08-12-006182-a" TargetMode="External"/><Relationship Id="rId1515" Type="http://schemas.openxmlformats.org/officeDocument/2006/relationships/hyperlink" Target="https://my.zakupivli.pro/remote/dispatcher/state_purchase_view/55799831" TargetMode="External"/><Relationship Id="rId1722" Type="http://schemas.openxmlformats.org/officeDocument/2006/relationships/hyperlink" Target="https://zakupivli.pro/gov/tenders/ua-2025-01-31-007250-a" TargetMode="External"/><Relationship Id="rId14" Type="http://schemas.openxmlformats.org/officeDocument/2006/relationships/hyperlink" Target="https://zakupki.prom.ua/gov/tenders/UA-2022-12-21-012032-a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30" Type="http://schemas.openxmlformats.org/officeDocument/2006/relationships/hyperlink" Target="https://zakupki.prom.ua/gov/tenders/UA-2023-03-30-000276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1677" Type="http://schemas.openxmlformats.org/officeDocument/2006/relationships/hyperlink" Target="https://zakupivli.pro/gov/tenders/ua-2025-01-27-014227-a/lot-301fda2687614776ba6eb6a72abd4da7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1744" Type="http://schemas.openxmlformats.org/officeDocument/2006/relationships/hyperlink" Target="https://my.zakupivli.pro/remote/dispatcher/state_purchase_view/57220856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5" Type="http://schemas.openxmlformats.org/officeDocument/2006/relationships/hyperlink" Target="https://zakupki.prom.ua/gov/tenders/UA-2023-03-20-010273-a" TargetMode="External"/><Relationship Id="rId1811" Type="http://schemas.openxmlformats.org/officeDocument/2006/relationships/hyperlink" Target="https://zakupivli.pro/gov/tenders/ua-2025-02-14-004784-a" TargetMode="External"/><Relationship Id="rId392" Type="http://schemas.openxmlformats.org/officeDocument/2006/relationships/hyperlink" Target="https://my.zakupki.prom.ua/remote/dispatcher/state_purchase_view/44101024" TargetMode="External"/><Relationship Id="rId697" Type="http://schemas.openxmlformats.org/officeDocument/2006/relationships/hyperlink" Target="https://my.zakupivli.pro/remote/dispatcher/state_purchase_view/48871901" TargetMode="External"/><Relationship Id="rId252" Type="http://schemas.openxmlformats.org/officeDocument/2006/relationships/hyperlink" Target="https://zakupki.prom.ua/gov/tenders/UA-2023-03-30-005086-a" TargetMode="External"/><Relationship Id="rId1187" Type="http://schemas.openxmlformats.org/officeDocument/2006/relationships/hyperlink" Target="https://zakupivli.pro/gov/tenders/UA-2024-07-01-004453-a" TargetMode="External"/><Relationship Id="rId112" Type="http://schemas.openxmlformats.org/officeDocument/2006/relationships/hyperlink" Target="https://zakupki.prom.ua/gov/tenders/UA-2023-02-13-012766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1699" Type="http://schemas.openxmlformats.org/officeDocument/2006/relationships/hyperlink" Target="https://zakupivli.pro/gov/tenders/ua-2025-01-28-011482-a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929" Type="http://schemas.openxmlformats.org/officeDocument/2006/relationships/hyperlink" Target="https://my.zakupivli.pro/remote/dispatcher/state_purchase_view/496900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1766" Type="http://schemas.openxmlformats.org/officeDocument/2006/relationships/hyperlink" Target="https://zakupivli.pro/gov/tenders/ua-2025-02-07-007901-a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134" Type="http://schemas.openxmlformats.org/officeDocument/2006/relationships/hyperlink" Target="https://zakupki.prom.ua/gov/tenders/UA-2023-03-03-001590-a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341" Type="http://schemas.openxmlformats.org/officeDocument/2006/relationships/hyperlink" Target="https://zakupki.prom.ua/gov/tenders/UA-2023-04-27-003600-a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201" Type="http://schemas.openxmlformats.org/officeDocument/2006/relationships/hyperlink" Target="https://zakupki.prom.ua/gov/tenders/UA-2023-03-23-010751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1690" Type="http://schemas.openxmlformats.org/officeDocument/2006/relationships/hyperlink" Target="https://my.zakupivli.pro/remote/dispatcher/state_purchase_view/56950592" TargetMode="External"/><Relationship Id="rId1788" Type="http://schemas.openxmlformats.org/officeDocument/2006/relationships/hyperlink" Target="https://my.zakupivli.pro/remote/dispatcher/state_purchase_view/57441860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648" Type="http://schemas.openxmlformats.org/officeDocument/2006/relationships/hyperlink" Target="https://zakupivli.pro/gov/tenders/ua-2025-01-23-015872-a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1508" Type="http://schemas.openxmlformats.org/officeDocument/2006/relationships/hyperlink" Target="https://zakupivli.pro/gov/tenders/ua-2024-12-06-011782-a" TargetMode="External"/><Relationship Id="rId1715" Type="http://schemas.openxmlformats.org/officeDocument/2006/relationships/hyperlink" Target="https://my.zakupivli.pro/remote/dispatcher/state_purchase_view/57100319" TargetMode="External"/><Relationship Id="rId296" Type="http://schemas.openxmlformats.org/officeDocument/2006/relationships/hyperlink" Target="https://my.zakupki.prom.ua/remote/dispatcher/state_purchase_view/41829038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1737" Type="http://schemas.openxmlformats.org/officeDocument/2006/relationships/hyperlink" Target="https://zakupivli.pro/gov/tenders/ua-2025-02-03-009297-a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1804" Type="http://schemas.openxmlformats.org/officeDocument/2006/relationships/hyperlink" Target="https://my.zakupivli.pro/remote/dispatcher/state_purchase_view/57469944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661" Type="http://schemas.openxmlformats.org/officeDocument/2006/relationships/hyperlink" Target="https://zakupivli.pro/gov/tenders/ua-2025-01-27-012138-a/lot-829e8af6f8794bdab5ad08ace204eed8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1759" Type="http://schemas.openxmlformats.org/officeDocument/2006/relationships/hyperlink" Target="https://zakupivli.pro/gov/tenders/ua-2025-02-06-014975-a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20" Type="http://schemas.openxmlformats.org/officeDocument/2006/relationships/hyperlink" Target="https://my.zakupki.prom.ua/remote/dispatcher/state_purchase_view/40091969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1683" Type="http://schemas.openxmlformats.org/officeDocument/2006/relationships/hyperlink" Target="https://my.zakupivli.pro/remote/dispatcher/state_purchase_view/56947791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1750" Type="http://schemas.openxmlformats.org/officeDocument/2006/relationships/hyperlink" Target="https://zakupivli.pro/gov/tenders/ua-2025-02-05-010881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191" Type="http://schemas.openxmlformats.org/officeDocument/2006/relationships/hyperlink" Target="https://zakupki.prom.ua/gov/tenders/UA-2023-03-20-010007-a" TargetMode="External"/><Relationship Id="rId1708" Type="http://schemas.openxmlformats.org/officeDocument/2006/relationships/hyperlink" Target="https://zakupivli.pro/gov/tenders/ua-2025-01-29-003903-a/lot-ca859737ced54c19a4e1385ab7f4fa20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1772" Type="http://schemas.openxmlformats.org/officeDocument/2006/relationships/hyperlink" Target="https://my.zakupivli.pro/remote/dispatcher/state_purchase_view/57385694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1794" Type="http://schemas.openxmlformats.org/officeDocument/2006/relationships/hyperlink" Target="https://zakupivli.pro/gov/tenders/ua-2025-02-13-007747-a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654" Type="http://schemas.openxmlformats.org/officeDocument/2006/relationships/hyperlink" Target="https://zakupivli.pro/gov/tenders/ua-2025-01-27-004441-a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721" Type="http://schemas.openxmlformats.org/officeDocument/2006/relationships/hyperlink" Target="https://zakupivli.pro/gov/tenders/ua-2025-01-31-008018-a" TargetMode="External"/><Relationship Id="rId13" Type="http://schemas.openxmlformats.org/officeDocument/2006/relationships/hyperlink" Target="https://zakupki.prom.ua/gov/tenders/UA-2022-12-08-017620-a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1676" Type="http://schemas.openxmlformats.org/officeDocument/2006/relationships/hyperlink" Target="https://zakupivli.pro/gov/tenders/ua-2025-01-27-014685-a/lot-7ebf7d015b0e43e2ad5e33a049576feb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1743" Type="http://schemas.openxmlformats.org/officeDocument/2006/relationships/hyperlink" Target="https://my.zakupivli.pro/remote/dispatcher/state_purchase_view/57223306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10" Type="http://schemas.openxmlformats.org/officeDocument/2006/relationships/hyperlink" Target="https://zakupivli.pro/gov/tenders/ua-2025-02-14-007472-a/lot-c8d5d5cc5f4645c4a95504f29a895189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1698" Type="http://schemas.openxmlformats.org/officeDocument/2006/relationships/hyperlink" Target="https://zakupivli.pro/gov/tenders/ua-2025-01-28-014015-a/lot-34f91b92437e4b4b9a396b2900749ffd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1765" Type="http://schemas.openxmlformats.org/officeDocument/2006/relationships/hyperlink" Target="https://zakupivli.pro/gov/tenders/ua-2025-02-07-010817-a/lot-a67752bd5f084d6fa7839c33b4ee117f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625" Type="http://schemas.openxmlformats.org/officeDocument/2006/relationships/hyperlink" Target="https://zakupivli.pro/gov/tenders/ua-2025-01-16-016667-a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1787" Type="http://schemas.openxmlformats.org/officeDocument/2006/relationships/hyperlink" Target="https://my.zakupivli.pro/remote/dispatcher/state_purchase_view/57443185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647" Type="http://schemas.openxmlformats.org/officeDocument/2006/relationships/hyperlink" Target="https://zakupivli.pro/gov/tenders/ua-2025-01-22-002610-a" TargetMode="External"/><Relationship Id="rId1507" Type="http://schemas.openxmlformats.org/officeDocument/2006/relationships/hyperlink" Target="https://my.zakupivli.pro/remote/dispatcher/state_purchase_view/55292923" TargetMode="External"/><Relationship Id="rId1714" Type="http://schemas.openxmlformats.org/officeDocument/2006/relationships/hyperlink" Target="https://my.zakupivli.pro/remote/dispatcher/state_purchase_view/57102057" TargetMode="External"/><Relationship Id="rId295" Type="http://schemas.openxmlformats.org/officeDocument/2006/relationships/hyperlink" Target="https://my.zakupki.prom.ua/remote/dispatcher/state_purchase_view/41830605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669" Type="http://schemas.openxmlformats.org/officeDocument/2006/relationships/hyperlink" Target="https://zakupivli.pro/gov/tenders/ua-2025-01-27-013497-a/lot-fba86f69435b4c718ce82c25cdf706d3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1736" Type="http://schemas.openxmlformats.org/officeDocument/2006/relationships/hyperlink" Target="https://zakupivli.pro/gov/tenders/ua-2025-02-03-009439-a" TargetMode="External"/><Relationship Id="rId28" Type="http://schemas.openxmlformats.org/officeDocument/2006/relationships/hyperlink" Target="https://zakupki.prom.ua/gov/tenders/UA-2023-02-01-009698-a" TargetMode="External"/><Relationship Id="rId1803" Type="http://schemas.openxmlformats.org/officeDocument/2006/relationships/hyperlink" Target="https://my.zakupivli.pro/remote/dispatcher/state_purchase_view/57475723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660" Type="http://schemas.openxmlformats.org/officeDocument/2006/relationships/hyperlink" Target="https://zakupivli.pro/gov/tenders/ua-2025-01-27-012515-a/lot-6be83a9fe00e47c98a043124b93bf4a7" TargetMode="External"/><Relationship Id="rId1758" Type="http://schemas.openxmlformats.org/officeDocument/2006/relationships/hyperlink" Target="https://my.zakupivli.pro/remote/dispatcher/state_purchase_view/57248238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99" Type="http://schemas.openxmlformats.org/officeDocument/2006/relationships/hyperlink" Target="https://zakupki.prom.ua/gov/tenders/UA-2023-03-23-011146-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1682" Type="http://schemas.openxmlformats.org/officeDocument/2006/relationships/hyperlink" Target="https://my.zakupivli.pro/remote/dispatcher/state_purchase_view/56947859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912" Type="http://schemas.openxmlformats.org/officeDocument/2006/relationships/hyperlink" Target="https://zakupivli.pro/gov/tenders/UA-2024-03-04-003068-a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707" Type="http://schemas.openxmlformats.org/officeDocument/2006/relationships/hyperlink" Target="https://zakupivli.pro/gov/tenders/ua-2025-01-29-003903-a/lot-35a62486fc704813b60b1b05ff9ab601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495" Type="http://schemas.openxmlformats.org/officeDocument/2006/relationships/hyperlink" Target="https://my.zakupki.prom.ua/remote/dispatcher/state_purchase_view/45589939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1771" Type="http://schemas.openxmlformats.org/officeDocument/2006/relationships/hyperlink" Target="https://my.zakupivli.pro/remote/dispatcher/state_purchase_view/57385694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1729" Type="http://schemas.openxmlformats.org/officeDocument/2006/relationships/hyperlink" Target="https://my.zakupivli.pro/remote/dispatcher/state_purchase_view/57144174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1793" Type="http://schemas.openxmlformats.org/officeDocument/2006/relationships/hyperlink" Target="https://zakupivli.pro/gov/tenders/ua-2025-02-13-008334-a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653" Type="http://schemas.openxmlformats.org/officeDocument/2006/relationships/hyperlink" Target="https://zakupivli.pro/gov/tenders/ua-2025-01-27-005506-a/lot-1c70e86f1a0341b0842814bcb542a94d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720" Type="http://schemas.openxmlformats.org/officeDocument/2006/relationships/hyperlink" Target="https://my.zakupivli.pro/remote/dispatcher/state_purchase_view/57084914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675" Type="http://schemas.openxmlformats.org/officeDocument/2006/relationships/hyperlink" Target="https://my.zakupivli.pro/remote/dispatcher/state_purchase_view/56944894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1742" Type="http://schemas.openxmlformats.org/officeDocument/2006/relationships/hyperlink" Target="https://my.zakupivli.pro/remote/dispatcher/state_purchase_view/57231734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1697" Type="http://schemas.openxmlformats.org/officeDocument/2006/relationships/hyperlink" Target="https://zakupivli.pro/gov/tenders/ua-2025-01-28-015503-a/lot-a9addf6190e145e7a7985e06b6788d73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1764" Type="http://schemas.openxmlformats.org/officeDocument/2006/relationships/hyperlink" Target="https://my.zakupivli.pro/remote/dispatcher/state_purchase_view/57279883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1786" Type="http://schemas.openxmlformats.org/officeDocument/2006/relationships/hyperlink" Target="https://my.zakupivli.pro/remote/dispatcher/state_purchase_view/57445600" TargetMode="External"/><Relationship Id="rId78" Type="http://schemas.openxmlformats.org/officeDocument/2006/relationships/hyperlink" Target="https://my.zakupki.prom.ua/remote/dispatcher/state_purchase_view/41328917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1646" Type="http://schemas.openxmlformats.org/officeDocument/2006/relationships/hyperlink" Target="https://zakupivli.pro/gov/tenders/ua-2025-01-22-010427-a/lot-ab55c876957845d995a437ad188d9b09" TargetMode="External"/><Relationship Id="rId1506" Type="http://schemas.openxmlformats.org/officeDocument/2006/relationships/hyperlink" Target="https://my.zakupivli.pro/remote/dispatcher/state_purchase_view/55352960" TargetMode="External"/><Relationship Id="rId1713" Type="http://schemas.openxmlformats.org/officeDocument/2006/relationships/hyperlink" Target="https://zakupivli.pro/gov/tenders/ua-2025-01-30-008146-a/lot-1950539852ab49e2a5f68117c24da0f7" TargetMode="External"/><Relationship Id="rId294" Type="http://schemas.openxmlformats.org/officeDocument/2006/relationships/hyperlink" Target="https://my.zakupki.prom.ua/remote/dispatcher/state_purchase_view/41866240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68" Type="http://schemas.openxmlformats.org/officeDocument/2006/relationships/hyperlink" Target="https://zakupivli.pro/gov/tenders/ua-2025-01-27-013503-a/lot-56b5f04516aa48b491fc70654eaac6ab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1735" Type="http://schemas.openxmlformats.org/officeDocument/2006/relationships/hyperlink" Target="https://zakupivli.pro/gov/tenders/ua-2025-02-03-010425-a" TargetMode="External"/><Relationship Id="rId27" Type="http://schemas.openxmlformats.org/officeDocument/2006/relationships/hyperlink" Target="https://my.zakupki.prom.ua/remote/dispatcher/state_purchase_view/40312420" TargetMode="External"/><Relationship Id="rId1802" Type="http://schemas.openxmlformats.org/officeDocument/2006/relationships/hyperlink" Target="https://my.zakupivli.pro/remote/dispatcher/state_purchase_view/57476203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1080" Type="http://schemas.openxmlformats.org/officeDocument/2006/relationships/hyperlink" Target="https://my.zakupivli.pro/remote/dispatcher/state_purchase_view/5084015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91" Type="http://schemas.openxmlformats.org/officeDocument/2006/relationships/hyperlink" Target="https://my.zakupki.prom.ua/remote/dispatcher/state_purchase_view/41191954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1757" Type="http://schemas.openxmlformats.org/officeDocument/2006/relationships/hyperlink" Target="https://my.zakupivli.pro/remote/dispatcher/state_purchase_view/57269360" TargetMode="External"/><Relationship Id="rId49" Type="http://schemas.openxmlformats.org/officeDocument/2006/relationships/hyperlink" Target="https://my.zakupki.prom.ua/remote/dispatcher/state_purchase_view/41519330" TargetMode="External"/><Relationship Id="rId1617" Type="http://schemas.openxmlformats.org/officeDocument/2006/relationships/hyperlink" Target="https://my.zakupivli.pro/remote/dispatcher/state_purchase_view/56598627" TargetMode="External"/><Relationship Id="rId198" Type="http://schemas.openxmlformats.org/officeDocument/2006/relationships/hyperlink" Target="https://zakupki.prom.ua/gov/tenders/UA-2023-03-22-004354-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1681" Type="http://schemas.openxmlformats.org/officeDocument/2006/relationships/hyperlink" Target="https://zakupivli.pro/gov/tenders/ua-2025-01-27-014719-a/lot-29e910c05cde4e8dba4c630368dc8cc7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1779" Type="http://schemas.openxmlformats.org/officeDocument/2006/relationships/hyperlink" Target="https://zakupivli.pro/gov/tenders/ua-2025-02-11-014703-a/lot-3b27ac22678548a3bedeaf13ff8039f4" TargetMode="External"/><Relationship Id="rId40" Type="http://schemas.openxmlformats.org/officeDocument/2006/relationships/hyperlink" Target="https://my.zakupki.prom.ua/remote/dispatcher/state_purchase_view/41520379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1706" Type="http://schemas.openxmlformats.org/officeDocument/2006/relationships/hyperlink" Target="https://my.zakupivli.pro/remote/dispatcher/state_purchase_view/57010056" TargetMode="External"/><Relationship Id="rId287" Type="http://schemas.openxmlformats.org/officeDocument/2006/relationships/hyperlink" Target="https://zakupki.prom.ua/gov/tenders/UA-2023-04-04-000044-a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96" Type="http://schemas.openxmlformats.org/officeDocument/2006/relationships/hyperlink" Target="https://my.zakupivli.pro/remote/dispatcher/state_purchase_view/55498113" TargetMode="External"/><Relationship Id="rId214" Type="http://schemas.openxmlformats.org/officeDocument/2006/relationships/hyperlink" Target="https://my.zakupki.prom.ua/remote/dispatcher/state_purchase_view/41647901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1770" Type="http://schemas.openxmlformats.org/officeDocument/2006/relationships/hyperlink" Target="https://my.zakupivli.pro/remote/dispatcher/state_purchase_view/57385934" TargetMode="External"/><Relationship Id="rId62" Type="http://schemas.openxmlformats.org/officeDocument/2006/relationships/hyperlink" Target="https://my.zakupki.prom.ua/remote/dispatcher/state_purchase_view/41426939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1728" Type="http://schemas.openxmlformats.org/officeDocument/2006/relationships/hyperlink" Target="https://my.zakupivli.pro/remote/dispatcher/state_purchase_view/57145030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1792" Type="http://schemas.openxmlformats.org/officeDocument/2006/relationships/hyperlink" Target="https://zakupivli.pro/gov/tenders/ua-2025-02-13-009405-a/lot-33c26c030db143278a55cb7505b56ce9" TargetMode="External"/><Relationship Id="rId84" Type="http://schemas.openxmlformats.org/officeDocument/2006/relationships/hyperlink" Target="https://my.zakupki.prom.ua/remote/dispatcher/state_purchase_view/41234669" TargetMode="External"/><Relationship Id="rId510" Type="http://schemas.openxmlformats.org/officeDocument/2006/relationships/hyperlink" Target="https://zakupivli.pro/gov/tenders/UA-2023-10-25-014030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1652" Type="http://schemas.openxmlformats.org/officeDocument/2006/relationships/hyperlink" Target="https://my.zakupivli.pro/remote/dispatcher/state_purchase_view/56922591" TargetMode="External"/><Relationship Id="rId1000" Type="http://schemas.openxmlformats.org/officeDocument/2006/relationships/hyperlink" Target="https://zakupivli.pro/gov/tenders/UA-2024-03-25-000272-a" TargetMode="External"/><Relationship Id="rId1305" Type="http://schemas.openxmlformats.org/officeDocument/2006/relationships/hyperlink" Target="https://zakupivli.pro/gov/tenders/UA-2024-08-14-000304-a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1" Type="http://schemas.openxmlformats.org/officeDocument/2006/relationships/hyperlink" Target="https://zakupki.prom.ua/gov/tenders/UA-2022-11-23-004191-a" TargetMode="External"/><Relationship Id="rId398" Type="http://schemas.openxmlformats.org/officeDocument/2006/relationships/hyperlink" Target="https://zakupki.prom.ua/gov/tenders/UA-2023-07-19-002763-a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1730" Type="http://schemas.openxmlformats.org/officeDocument/2006/relationships/hyperlink" Target="https://my.zakupivli.pro/remote/dispatcher/state_purchase_view/57141917" TargetMode="External"/><Relationship Id="rId22" Type="http://schemas.openxmlformats.org/officeDocument/2006/relationships/hyperlink" Target="https://zakupki.prom.ua/gov/tenders/UA-2023-01-17-001178-a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1674" Type="http://schemas.openxmlformats.org/officeDocument/2006/relationships/hyperlink" Target="https://my.zakupivli.pro/remote/dispatcher/state_purchase_view/56946083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1741" Type="http://schemas.openxmlformats.org/officeDocument/2006/relationships/hyperlink" Target="https://zakupivli.pro/gov/tenders/ua-2025-02-04-013387-a/lot-1a391c9ea1fe4992ac4f126a3fe3a103" TargetMode="External"/><Relationship Id="rId33" Type="http://schemas.openxmlformats.org/officeDocument/2006/relationships/hyperlink" Target="https://my.zakupki.prom.ua/remote/dispatcher/state_purchase_view/41550489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1601" Type="http://schemas.openxmlformats.org/officeDocument/2006/relationships/hyperlink" Target="https://zakupivli.pro/gov/tenders/ua-2025-01-08-007829-a" TargetMode="External"/><Relationship Id="rId182" Type="http://schemas.openxmlformats.org/officeDocument/2006/relationships/hyperlink" Target="https://zakupki.prom.ua/gov/tenders/UA-2023-03-20-010412-a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1685" Type="http://schemas.openxmlformats.org/officeDocument/2006/relationships/hyperlink" Target="https://zakupivli.pro/gov/tenders/ua-2025-01-27-015561-a/lot-d44bee8237774ce1bacbb4fbf3bb18e8" TargetMode="External"/><Relationship Id="rId487" Type="http://schemas.openxmlformats.org/officeDocument/2006/relationships/hyperlink" Target="https://my.zakupki.prom.ua/remote/dispatcher/state_purchase_view/45419691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694" Type="http://schemas.openxmlformats.org/officeDocument/2006/relationships/hyperlink" Target="https://zakupivli.pro/gov/tenders/UA-2024-01-31-010710-a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00" Type="http://schemas.openxmlformats.org/officeDocument/2006/relationships/hyperlink" Target="https://my.zakupivli.pro/remote/dispatcher/state_purchase_view/50949996" TargetMode="External"/><Relationship Id="rId1184" Type="http://schemas.openxmlformats.org/officeDocument/2006/relationships/hyperlink" Target="https://my.zakupivli.pro/remote/dispatcher/state_purchase_view/51864709" TargetMode="External"/><Relationship Id="rId1405" Type="http://schemas.openxmlformats.org/officeDocument/2006/relationships/hyperlink" Target="https://my.zakupivli.pro/remote/dispatcher/state_purchase_view/54403612" TargetMode="External"/><Relationship Id="rId1752" Type="http://schemas.openxmlformats.org/officeDocument/2006/relationships/hyperlink" Target="https://zakupivli.pro/gov/tenders/ua-2025-02-05-009432-a" TargetMode="External"/><Relationship Id="rId44" Type="http://schemas.openxmlformats.org/officeDocument/2006/relationships/hyperlink" Target="https://my.zakupki.prom.ua/remote/dispatcher/state_purchase_view/41519874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696" Type="http://schemas.openxmlformats.org/officeDocument/2006/relationships/hyperlink" Target="https://my.zakupivli.pro/remote/dispatcher/state_purchase_view/56982494" TargetMode="External"/><Relationship Id="rId193" Type="http://schemas.openxmlformats.org/officeDocument/2006/relationships/hyperlink" Target="https://zakupki.prom.ua/gov/tenders/UA-2023-03-20-007084-a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498" Type="http://schemas.openxmlformats.org/officeDocument/2006/relationships/hyperlink" Target="https://zakupki.prom.ua/gov/tenders/UA-2023-10-09-004357-a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260" Type="http://schemas.openxmlformats.org/officeDocument/2006/relationships/hyperlink" Target="https://zakupki.prom.ua/gov/tenders/UA-2023-03-31-004510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1763" Type="http://schemas.openxmlformats.org/officeDocument/2006/relationships/hyperlink" Target="https://my.zakupivli.pro/remote/dispatcher/state_purchase_view/57295165" TargetMode="External"/><Relationship Id="rId55" Type="http://schemas.openxmlformats.org/officeDocument/2006/relationships/hyperlink" Target="https://my.zakupki.prom.ua/remote/dispatcher/state_purchase_view/41432337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271" Type="http://schemas.openxmlformats.org/officeDocument/2006/relationships/hyperlink" Target="https://my.zakupki.prom.ua/remote/dispatcher/state_purchase_view/41779398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1774" Type="http://schemas.openxmlformats.org/officeDocument/2006/relationships/hyperlink" Target="https://my.zakupivli.pro/remote/dispatcher/state_purchase_view/57385694" TargetMode="External"/><Relationship Id="rId66" Type="http://schemas.openxmlformats.org/officeDocument/2006/relationships/hyperlink" Target="https://my.zakupki.prom.ua/remote/dispatcher/state_purchase_view/41426342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1701" Type="http://schemas.openxmlformats.org/officeDocument/2006/relationships/hyperlink" Target="https://my.zakupivli.pro/remote/dispatcher/state_purchase_view/57062513" TargetMode="External"/><Relationship Id="rId1785" Type="http://schemas.openxmlformats.org/officeDocument/2006/relationships/hyperlink" Target="https://my.zakupivli.pro/remote/dispatcher/state_purchase_view/57446387" TargetMode="External"/><Relationship Id="rId77" Type="http://schemas.openxmlformats.org/officeDocument/2006/relationships/hyperlink" Target="https://my.zakupki.prom.ua/remote/dispatcher/state_purchase_view/41328966" TargetMode="External"/><Relationship Id="rId282" Type="http://schemas.openxmlformats.org/officeDocument/2006/relationships/hyperlink" Target="https://zakupki.prom.ua/gov/tenders/UA-2023-04-03-010385-a" TargetMode="External"/><Relationship Id="rId503" Type="http://schemas.openxmlformats.org/officeDocument/2006/relationships/hyperlink" Target="https://zakupivli.pro/gov/tenders/UA-2023-10-24-009180-a" TargetMode="External"/><Relationship Id="rId587" Type="http://schemas.openxmlformats.org/officeDocument/2006/relationships/hyperlink" Target="https://zakupivli.pro/gov/tenders/UA-2024-01-08-004546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1645" Type="http://schemas.openxmlformats.org/officeDocument/2006/relationships/hyperlink" Target="https://zakupivli.pro/gov/tenders/ua-2025-01-22-016532-a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1200" Type="http://schemas.openxmlformats.org/officeDocument/2006/relationships/hyperlink" Target="https://my.zakupivli.pro/remote/dispatcher/state_purchase_view/52153166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05" Type="http://schemas.openxmlformats.org/officeDocument/2006/relationships/hyperlink" Target="https://my.zakupivli.pro/remote/dispatcher/state_purchase_view/55397586" TargetMode="External"/><Relationship Id="rId1589" Type="http://schemas.openxmlformats.org/officeDocument/2006/relationships/hyperlink" Target="https://my.zakupivli.pro/remote/dispatcher/state_purchase_view/56341932" TargetMode="External"/><Relationship Id="rId1712" Type="http://schemas.openxmlformats.org/officeDocument/2006/relationships/hyperlink" Target="https://zakupivli.pro/gov/tenders/ua-2025-01-30-008146-a/lot-619468b0d6ca413494bc08d5599e3b3c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1796" Type="http://schemas.openxmlformats.org/officeDocument/2006/relationships/hyperlink" Target="https://my.zakupivli.pro/remote/dispatcher/state_purchase_view/57453868" TargetMode="External"/><Relationship Id="rId88" Type="http://schemas.openxmlformats.org/officeDocument/2006/relationships/hyperlink" Target="https://my.zakupki.prom.ua/remote/dispatcher/state_purchase_view/41204144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1656" Type="http://schemas.openxmlformats.org/officeDocument/2006/relationships/hyperlink" Target="https://my.zakupivli.pro/remote/dispatcher/state_purchase_view/56941416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723" Type="http://schemas.openxmlformats.org/officeDocument/2006/relationships/hyperlink" Target="https://zakupivli.pro/gov/tenders/ua-2025-01-31-003646-a" TargetMode="External"/><Relationship Id="rId15" Type="http://schemas.openxmlformats.org/officeDocument/2006/relationships/hyperlink" Target="https://my.zakupki.prom.ua/remote/dispatcher/state_purchase_view/39591644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99" Type="http://schemas.openxmlformats.org/officeDocument/2006/relationships/hyperlink" Target="https://my.zakupki.prom.ua/remote/dispatcher/state_purchase_view/41077146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1667" Type="http://schemas.openxmlformats.org/officeDocument/2006/relationships/hyperlink" Target="https://my.zakupivli.pro/remote/dispatcher/state_purchase_view/56943535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1734" Type="http://schemas.openxmlformats.org/officeDocument/2006/relationships/hyperlink" Target="https://zakupivli.pro/gov/tenders/ua-2025-02-03-010811-a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1678" Type="http://schemas.openxmlformats.org/officeDocument/2006/relationships/hyperlink" Target="https://my.zakupivli.pro/remote/dispatcher/state_purchase_view/56947418" TargetMode="External"/><Relationship Id="rId1801" Type="http://schemas.openxmlformats.org/officeDocument/2006/relationships/hyperlink" Target="https://my.zakupivli.pro/remote/dispatcher/state_purchase_view/57476914" TargetMode="External"/><Relationship Id="rId382" Type="http://schemas.openxmlformats.org/officeDocument/2006/relationships/hyperlink" Target="https://my.zakupki.prom.ua/remote/dispatcher/state_purchase_view/44300695" TargetMode="External"/><Relationship Id="rId603" Type="http://schemas.openxmlformats.org/officeDocument/2006/relationships/hyperlink" Target="https://my.zakupivli.pro/remote/dispatcher/state_purchase_view/48421027" TargetMode="External"/><Relationship Id="rId687" Type="http://schemas.openxmlformats.org/officeDocument/2006/relationships/hyperlink" Target="https://zakupivli.pro/gov/tenders/UA-2024-01-31-008115-a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1745" Type="http://schemas.openxmlformats.org/officeDocument/2006/relationships/hyperlink" Target="https://my.zakupivli.pro/remote/dispatcher/state_purchase_view/57220098" TargetMode="External"/><Relationship Id="rId37" Type="http://schemas.openxmlformats.org/officeDocument/2006/relationships/hyperlink" Target="https://my.zakupki.prom.ua/remote/dispatcher/state_purchase_view/41520898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05" Type="http://schemas.openxmlformats.org/officeDocument/2006/relationships/hyperlink" Target="https://my.zakupivli.pro/remote/dispatcher/state_purchase_view/56533770" TargetMode="External"/><Relationship Id="rId1689" Type="http://schemas.openxmlformats.org/officeDocument/2006/relationships/hyperlink" Target="https://zakupivli.pro/gov/tenders/ua-2025-01-27-016004-a/lot-d5b65214dd394aafade3265be9b80114" TargetMode="External"/><Relationship Id="rId1812" Type="http://schemas.openxmlformats.org/officeDocument/2006/relationships/hyperlink" Target="https://my.zakupivli.pro/remote/dispatcher/state_purchase_view/57524444" TargetMode="External"/><Relationship Id="rId90" Type="http://schemas.openxmlformats.org/officeDocument/2006/relationships/hyperlink" Target="https://my.zakupki.prom.ua/remote/dispatcher/state_purchase_view/4119306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919" Type="http://schemas.openxmlformats.org/officeDocument/2006/relationships/hyperlink" Target="https://zakupivli.pro/gov/tenders/UA-2024-03-05-002444-a" TargetMode="External"/><Relationship Id="rId1090" Type="http://schemas.openxmlformats.org/officeDocument/2006/relationships/hyperlink" Target="https://my.zakupivli.pro/remote/dispatcher/state_purchase_view/50942400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1756" Type="http://schemas.openxmlformats.org/officeDocument/2006/relationships/hyperlink" Target="https://my.zakupivli.pro/remote/dispatcher/state_purchase_view/57272530" TargetMode="External"/><Relationship Id="rId48" Type="http://schemas.openxmlformats.org/officeDocument/2006/relationships/hyperlink" Target="https://my.zakupki.prom.ua/remote/dispatcher/state_purchase_view/41519534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97" Type="http://schemas.openxmlformats.org/officeDocument/2006/relationships/hyperlink" Target="https://zakupki.prom.ua/gov/tenders/UA-2023-03-22-010199-a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1767" Type="http://schemas.openxmlformats.org/officeDocument/2006/relationships/hyperlink" Target="https://zakupivli.pro/gov/tenders/ua-2025-02-07-001208-a" TargetMode="External"/><Relationship Id="rId59" Type="http://schemas.openxmlformats.org/officeDocument/2006/relationships/hyperlink" Target="https://my.zakupki.prom.ua/remote/dispatcher/state_purchase_view/41427937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1680" Type="http://schemas.openxmlformats.org/officeDocument/2006/relationships/hyperlink" Target="https://zakupivli.pro/gov/tenders/ua-2025-01-27-015305-a" TargetMode="External"/><Relationship Id="rId1778" Type="http://schemas.openxmlformats.org/officeDocument/2006/relationships/hyperlink" Target="https://zakupivli.pro/gov/tenders/ua-2025-02-11-014703-a/lot-74f1ea1d960c4f238096402c86a9ef27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1400" Type="http://schemas.openxmlformats.org/officeDocument/2006/relationships/hyperlink" Target="https://zakupivli.pro/gov/tenders/ua-2024-10-29-008170-a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1691" Type="http://schemas.openxmlformats.org/officeDocument/2006/relationships/hyperlink" Target="https://my.zakupivli.pro/remote/dispatcher/state_purchase_view/56949716" TargetMode="External"/><Relationship Id="rId1705" Type="http://schemas.openxmlformats.org/officeDocument/2006/relationships/hyperlink" Target="https://my.zakupivli.pro/remote/dispatcher/state_purchase_view/57010056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1789" Type="http://schemas.openxmlformats.org/officeDocument/2006/relationships/hyperlink" Target="https://my.zakupivli.pro/remote/dispatcher/state_purchase_view/57435375" TargetMode="External"/><Relationship Id="rId50" Type="http://schemas.openxmlformats.org/officeDocument/2006/relationships/hyperlink" Target="https://my.zakupki.prom.ua/remote/dispatcher/state_purchase_view/41519085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1649" Type="http://schemas.openxmlformats.org/officeDocument/2006/relationships/hyperlink" Target="https://my.zakupivli.pro/remote/dispatcher/state_purchase_view/56857702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1716" Type="http://schemas.openxmlformats.org/officeDocument/2006/relationships/hyperlink" Target="https://my.zakupivli.pro/remote/dispatcher/state_purchase_view/57092256" TargetMode="External"/><Relationship Id="rId297" Type="http://schemas.openxmlformats.org/officeDocument/2006/relationships/hyperlink" Target="https://my.zakupki.prom.ua/remote/dispatcher/state_purchase_view/41816730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61" Type="http://schemas.openxmlformats.org/officeDocument/2006/relationships/hyperlink" Target="https://my.zakupki.prom.ua/remote/dispatcher/state_purchase_view/41427101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1727" Type="http://schemas.openxmlformats.org/officeDocument/2006/relationships/hyperlink" Target="https://zakupivli.pro/gov/tenders/ua-2025-01-31-000377-a/lot-634ee94893dc45c28c4e9ce2ec0e4acb" TargetMode="External"/><Relationship Id="rId19" Type="http://schemas.openxmlformats.org/officeDocument/2006/relationships/hyperlink" Target="https://my.zakupki.prom.ua/remote/dispatcher/state_purchase_view/40092152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1780" Type="http://schemas.openxmlformats.org/officeDocument/2006/relationships/hyperlink" Target="https://zakupivli.pro/gov/tenders/ua-2025-02-11-014703-a/lot-2b425a3538b34f61abf9d66504fadba9" TargetMode="External"/><Relationship Id="rId72" Type="http://schemas.openxmlformats.org/officeDocument/2006/relationships/hyperlink" Target="https://my.zakupki.prom.ua/remote/dispatcher/state_purchase_view/41363968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1738" Type="http://schemas.openxmlformats.org/officeDocument/2006/relationships/hyperlink" Target="https://zakupivli.pro/gov/tenders/ua-2025-02-03-000583-a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1791" Type="http://schemas.openxmlformats.org/officeDocument/2006/relationships/hyperlink" Target="https://zakupivli.pro/gov/tenders/ua-2025-02-13-009809-a/lot-563a933143104f4a8f4a9e74b9e920e9" TargetMode="External"/><Relationship Id="rId1805" Type="http://schemas.openxmlformats.org/officeDocument/2006/relationships/hyperlink" Target="https://zakupivli.pro/gov/tenders/ua-2025-02-14-010906-a/lot-93e17c31d80c4bed8bbf8cdcf89249b6" TargetMode="External"/><Relationship Id="rId83" Type="http://schemas.openxmlformats.org/officeDocument/2006/relationships/hyperlink" Target="https://my.zakupki.prom.ua/remote/dispatcher/state_purchase_view/41235144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1651" Type="http://schemas.openxmlformats.org/officeDocument/2006/relationships/hyperlink" Target="https://my.zakupivli.pro/remote/dispatcher/state_purchase_view/56922843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749" Type="http://schemas.openxmlformats.org/officeDocument/2006/relationships/hyperlink" Target="https://zakupivli.pro/gov/tenders/ua-2025-02-05-014871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816" Type="http://schemas.openxmlformats.org/officeDocument/2006/relationships/printerSettings" Target="../printerSettings/printerSettings1.bin"/><Relationship Id="rId10" Type="http://schemas.openxmlformats.org/officeDocument/2006/relationships/hyperlink" Target="https://zakupki.prom.ua/gov/tenders/UA-2022-11-17-012395-a" TargetMode="External"/><Relationship Id="rId94" Type="http://schemas.openxmlformats.org/officeDocument/2006/relationships/hyperlink" Target="https://my.zakupki.prom.ua/remote/dispatcher/state_purchase_view/41190348" TargetMode="External"/><Relationship Id="rId397" Type="http://schemas.openxmlformats.org/officeDocument/2006/relationships/hyperlink" Target="https://zakupki.prom.ua/gov/tenders/UA-2023-07-13-000492-a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1662" Type="http://schemas.openxmlformats.org/officeDocument/2006/relationships/hyperlink" Target="https://my.zakupivli.pro/remote/dispatcher/state_purchase_view/56943093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10" Type="http://schemas.openxmlformats.org/officeDocument/2006/relationships/hyperlink" Target="https://zakupivli.pro/gov/tenders/UA-2024-04-01-005782-a" TargetMode="External"/><Relationship Id="rId1094" Type="http://schemas.openxmlformats.org/officeDocument/2006/relationships/hyperlink" Target="https://my.zakupivli.pro/remote/dispatcher/state_purchase_view/50933225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1673" Type="http://schemas.openxmlformats.org/officeDocument/2006/relationships/hyperlink" Target="https://zakupivli.pro/gov/tenders/ua-2025-01-27-013929-a/lot-c3e5392d9cc84705805a425ed3abf81e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1740" Type="http://schemas.openxmlformats.org/officeDocument/2006/relationships/hyperlink" Target="https://my.zakupivli.pro/remote/dispatcher/state_purchase_view/57188673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1" Type="http://schemas.openxmlformats.org/officeDocument/2006/relationships/hyperlink" Target="https://zakupki.prom.ua/gov/tenders/UA-2023-03-20-010476-a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1695" Type="http://schemas.openxmlformats.org/officeDocument/2006/relationships/hyperlink" Target="https://my.zakupivli.pro/remote/dispatcher/state_purchase_view/56987956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762" Type="http://schemas.openxmlformats.org/officeDocument/2006/relationships/hyperlink" Target="https://my.zakupivli.pro/remote/dispatcher/state_purchase_view/57301275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1784" Type="http://schemas.openxmlformats.org/officeDocument/2006/relationships/hyperlink" Target="https://my.zakupivli.pro/remote/dispatcher/state_purchase_view/57447516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644" Type="http://schemas.openxmlformats.org/officeDocument/2006/relationships/hyperlink" Target="https://my.zakupivli.pro/remote/dispatcher/state_purchase_view/56780342" TargetMode="External"/><Relationship Id="rId1504" Type="http://schemas.openxmlformats.org/officeDocument/2006/relationships/hyperlink" Target="https://my.zakupivli.pro/remote/dispatcher/state_purchase_view/55452603" TargetMode="External"/><Relationship Id="rId1711" Type="http://schemas.openxmlformats.org/officeDocument/2006/relationships/hyperlink" Target="https://zakupivli.pro/gov/tenders/ua-2025-01-30-008146-a/lot-5ffaee847c684cb6ad73096f99ffe10e" TargetMode="External"/><Relationship Id="rId292" Type="http://schemas.openxmlformats.org/officeDocument/2006/relationships/hyperlink" Target="https://zakupki.prom.ua/gov/tenders/UA-2023-04-04-000779-a" TargetMode="External"/><Relationship Id="rId1809" Type="http://schemas.openxmlformats.org/officeDocument/2006/relationships/hyperlink" Target="https://zakupivli.pro/gov/tenders/ua-2025-02-14-007675-a" TargetMode="External"/><Relationship Id="rId597" Type="http://schemas.openxmlformats.org/officeDocument/2006/relationships/hyperlink" Target="https://my.zakupivli.pro/remote/dispatcher/state_purchase_view/48328528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666" Type="http://schemas.openxmlformats.org/officeDocument/2006/relationships/hyperlink" Target="https://my.zakupivli.pro/remote/dispatcher/state_purchase_view/56943542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1733" Type="http://schemas.openxmlformats.org/officeDocument/2006/relationships/hyperlink" Target="https://my.zakupivli.pro/remote/dispatcher/state_purchase_view/57121076" TargetMode="External"/><Relationship Id="rId25" Type="http://schemas.openxmlformats.org/officeDocument/2006/relationships/hyperlink" Target="https://zakupki.prom.ua/gov/tenders/UA-2023-01-17-001056-a" TargetMode="External"/><Relationship Id="rId1800" Type="http://schemas.openxmlformats.org/officeDocument/2006/relationships/hyperlink" Target="https://my.zakupivli.pro/remote/dispatcher/state_purchase_view/57478572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1688" Type="http://schemas.openxmlformats.org/officeDocument/2006/relationships/hyperlink" Target="https://zakupivli.pro/gov/tenders/ua-2025-01-27-016031-a/lot-2a84a17627bb4b1a8f5e179c494cf6b2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755" Type="http://schemas.openxmlformats.org/officeDocument/2006/relationships/hyperlink" Target="https://zakupivli.pro/gov/tenders/ua-2025-02-05-002451-a/lot-cdef295c5eb14b61baed22f44fad4796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1777" Type="http://schemas.openxmlformats.org/officeDocument/2006/relationships/hyperlink" Target="https://zakupivli.pro/gov/tenders/ua-2025-02-11-014813-a/lot-1bd3ad2cd8504b62ac0f25b1d3d65110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1704" Type="http://schemas.openxmlformats.org/officeDocument/2006/relationships/hyperlink" Target="https://my.zakupivli.pro/remote/dispatcher/state_purchase_view/57062513" TargetMode="External"/><Relationship Id="rId285" Type="http://schemas.openxmlformats.org/officeDocument/2006/relationships/hyperlink" Target="https://zakupki.prom.ua/gov/tenders/UA-2023-04-03-01056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1799" Type="http://schemas.openxmlformats.org/officeDocument/2006/relationships/hyperlink" Target="https://my.zakupivli.pro/remote/dispatcher/state_purchase_view/57480226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659" Type="http://schemas.openxmlformats.org/officeDocument/2006/relationships/hyperlink" Target="https://zakupivli.pro/gov/tenders/ua-2025-01-27-012573-a/lot-c1ffa8a86b97469f9acfff5201e327d4" TargetMode="External"/><Relationship Id="rId1519" Type="http://schemas.openxmlformats.org/officeDocument/2006/relationships/hyperlink" Target="https://my.zakupivli.pro/remote/dispatcher/state_purchase_view/55863477" TargetMode="External"/><Relationship Id="rId1726" Type="http://schemas.openxmlformats.org/officeDocument/2006/relationships/hyperlink" Target="https://zakupivli.pro/gov/tenders/ua-2025-01-31-000377-a/lot-3f4121e2ea834d82a18b9dc6570e8d81" TargetMode="External"/><Relationship Id="rId18" Type="http://schemas.openxmlformats.org/officeDocument/2006/relationships/hyperlink" Target="https://my.zakupki.prom.ua/remote/dispatcher/state_purchase_view/40092155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1790" Type="http://schemas.openxmlformats.org/officeDocument/2006/relationships/hyperlink" Target="https://zakupivli.pro/gov/tenders/ua-2025-02-13-010243-a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650" Type="http://schemas.openxmlformats.org/officeDocument/2006/relationships/hyperlink" Target="https://my.zakupivli.pro/remote/dispatcher/state_purchase_view/56925415" TargetMode="External"/><Relationship Id="rId1748" Type="http://schemas.openxmlformats.org/officeDocument/2006/relationships/hyperlink" Target="https://my.zakupivli.pro/remote/dispatcher/state_purchase_view/57204593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608" Type="http://schemas.openxmlformats.org/officeDocument/2006/relationships/hyperlink" Target="https://my.zakupivli.pro/remote/dispatcher/state_purchase_view/56511166" TargetMode="External"/><Relationship Id="rId1815" Type="http://schemas.openxmlformats.org/officeDocument/2006/relationships/hyperlink" Target="https://zakupivli.pro/gov/tenders/ua-2025-02-18-000121-a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672" Type="http://schemas.openxmlformats.org/officeDocument/2006/relationships/hyperlink" Target="https://zakupivli.pro/gov/tenders/ua-2025-01-27-014006-a/lot-c9f5e8c54e174ee9b5281df26e296368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902" Type="http://schemas.openxmlformats.org/officeDocument/2006/relationships/hyperlink" Target="https://my.zakupivli.pro/remote/dispatcher/state_purchase_view/49571405" TargetMode="External"/><Relationship Id="rId31" Type="http://schemas.openxmlformats.org/officeDocument/2006/relationships/hyperlink" Target="https://my.zakupki.prom.ua/remote/dispatcher/state_purchase_view/41576956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1694" Type="http://schemas.openxmlformats.org/officeDocument/2006/relationships/hyperlink" Target="https://my.zakupivli.pro/remote/dispatcher/state_purchase_view/56991092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1761" Type="http://schemas.openxmlformats.org/officeDocument/2006/relationships/hyperlink" Target="https://zakupivli.pro/gov/tenders/ua-2025-02-06-004155-a/lot-24c427644b5b49478be73c703893dc0d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1719" Type="http://schemas.openxmlformats.org/officeDocument/2006/relationships/hyperlink" Target="https://my.zakupivli.pro/remote/dispatcher/state_purchase_view/57084914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1783" Type="http://schemas.openxmlformats.org/officeDocument/2006/relationships/hyperlink" Target="https://zakupivli.pro/gov/tenders/ua-2025-02-12-008425-a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643" Type="http://schemas.openxmlformats.org/officeDocument/2006/relationships/hyperlink" Target="https://my.zakupivli.pro/remote/dispatcher/state_purchase_view/56797832" TargetMode="External"/><Relationship Id="rId1503" Type="http://schemas.openxmlformats.org/officeDocument/2006/relationships/hyperlink" Target="https://my.zakupivli.pro/remote/dispatcher/state_purchase_view/55454423" TargetMode="External"/><Relationship Id="rId1710" Type="http://schemas.openxmlformats.org/officeDocument/2006/relationships/hyperlink" Target="https://zakupivli.pro/gov/tenders/ua-2025-01-30-008146-a/lot-4e7bb5152a3340e2823a16de636f491d" TargetMode="External"/><Relationship Id="rId291" Type="http://schemas.openxmlformats.org/officeDocument/2006/relationships/hyperlink" Target="https://zakupki.prom.ua/gov/tenders/UA-2023-04-04-000680-a" TargetMode="External"/><Relationship Id="rId1808" Type="http://schemas.openxmlformats.org/officeDocument/2006/relationships/hyperlink" Target="https://zakupivli.pro/gov/tenders/ua-2025-02-14-008026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665" Type="http://schemas.openxmlformats.org/officeDocument/2006/relationships/hyperlink" Target="https://zakupivli.pro/gov/tenders/ua-2025-01-27-013156-a/lot-334269c96a704ae083d20b7c3fb063e2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1732" Type="http://schemas.openxmlformats.org/officeDocument/2006/relationships/hyperlink" Target="https://my.zakupivli.pro/remote/dispatcher/state_purchase_view/57122049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1687" Type="http://schemas.openxmlformats.org/officeDocument/2006/relationships/hyperlink" Target="https://my.zakupivli.pro/remote/dispatcher/state_purchase_view/56948698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1754" Type="http://schemas.openxmlformats.org/officeDocument/2006/relationships/hyperlink" Target="https://zakupivli.pro/gov/tenders/ua-2025-02-05-008594-a/lot-afe1992d07f94057be69f5765f50b620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1776" Type="http://schemas.openxmlformats.org/officeDocument/2006/relationships/hyperlink" Target="https://my.zakupivli.pro/remote/dispatcher/state_purchase_view/57407976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1703" Type="http://schemas.openxmlformats.org/officeDocument/2006/relationships/hyperlink" Target="https://my.zakupivli.pro/remote/dispatcher/state_purchase_view/57062513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1798" Type="http://schemas.openxmlformats.org/officeDocument/2006/relationships/hyperlink" Target="https://my.zakupivli.pro/remote/dispatcher/state_purchase_view/57483469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658" Type="http://schemas.openxmlformats.org/officeDocument/2006/relationships/hyperlink" Target="https://my.zakupivli.pro/remote/dispatcher/state_purchase_view/56940479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25" Type="http://schemas.openxmlformats.org/officeDocument/2006/relationships/hyperlink" Target="https://zakupivli.pro/gov/tenders/ua-2025-01-31-001734-a/lot-67ece4c36e0f4d39863dee79a9354364" TargetMode="External"/><Relationship Id="rId17" Type="http://schemas.openxmlformats.org/officeDocument/2006/relationships/hyperlink" Target="https://my.zakupki.prom.ua/remote/dispatcher/state_purchase_view/39730352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1747" Type="http://schemas.openxmlformats.org/officeDocument/2006/relationships/hyperlink" Target="https://my.zakupivli.pro/remote/dispatcher/state_purchase_view/57218243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14" Type="http://schemas.openxmlformats.org/officeDocument/2006/relationships/hyperlink" Target="https://zakupivli.pro/gov/tenders/ua-2025-02-18-000134-a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1671" Type="http://schemas.openxmlformats.org/officeDocument/2006/relationships/hyperlink" Target="https://my.zakupivli.pro/remote/dispatcher/state_purchase_view/56944415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1769" Type="http://schemas.openxmlformats.org/officeDocument/2006/relationships/hyperlink" Target="https://zakupivli.pro/gov/tenders/ua-2025-02-10-005542-a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1693" Type="http://schemas.openxmlformats.org/officeDocument/2006/relationships/hyperlink" Target="https://zakupivli.pro/gov/tenders/ua-2025-01-27-016390-a/lot-bce7f642a8d543b19c64fef566732ced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1760" Type="http://schemas.openxmlformats.org/officeDocument/2006/relationships/hyperlink" Target="https://zakupivli.pro/gov/tenders/ua-2025-02-06-013619-a/lot-259fde21378e4bc88aecbc3765dc7df0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1718" Type="http://schemas.openxmlformats.org/officeDocument/2006/relationships/hyperlink" Target="https://my.zakupivli.pro/remote/dispatcher/state_purchase_view/57088046" TargetMode="External"/><Relationship Id="rId299" Type="http://schemas.openxmlformats.org/officeDocument/2006/relationships/hyperlink" Target="https://my.zakupki.prom.ua/remote/dispatcher/state_purchase_view/41781166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1782" Type="http://schemas.openxmlformats.org/officeDocument/2006/relationships/hyperlink" Target="https://zakupivli.pro/gov/tenders/ua-2025-02-11-012151-a/lot-1f4d63afd42e4d30a8010bebe549fcab" TargetMode="External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hyperlink" Target="https://my.zakupivli.pro/remote/dispatcher/state_purchase_view/56811498" TargetMode="External"/><Relationship Id="rId1502" Type="http://schemas.openxmlformats.org/officeDocument/2006/relationships/hyperlink" Target="https://my.zakupivli.pro/remote/dispatcher/state_purchase_view/55492800" TargetMode="External"/><Relationship Id="rId1807" Type="http://schemas.openxmlformats.org/officeDocument/2006/relationships/hyperlink" Target="https://zakupivli.pro/gov/tenders/ua-2025-02-14-008779-a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664" Type="http://schemas.openxmlformats.org/officeDocument/2006/relationships/hyperlink" Target="https://zakupivli.pro/gov/tenders/ua-2025-01-27-013389-a/lot-24b32a68a0114d39b27e6c59ff10b19f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1731" Type="http://schemas.openxmlformats.org/officeDocument/2006/relationships/hyperlink" Target="https://my.zakupivli.pro/remote/dispatcher/state_purchase_view/57141684" TargetMode="External"/><Relationship Id="rId23" Type="http://schemas.openxmlformats.org/officeDocument/2006/relationships/hyperlink" Target="https://zakupki.prom.ua/gov/tenders/UA-2023-01-17-001173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686" Type="http://schemas.openxmlformats.org/officeDocument/2006/relationships/hyperlink" Target="https://my.zakupivli.pro/remote/dispatcher/state_purchase_view/56948967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1753" Type="http://schemas.openxmlformats.org/officeDocument/2006/relationships/hyperlink" Target="https://zakupivli.pro/gov/tenders/ua-2025-02-05-008804-a/lot-f4b5d89e64d34844ae27bc85a1c79acf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94" Type="http://schemas.openxmlformats.org/officeDocument/2006/relationships/hyperlink" Target="https://zakupki.prom.ua/gov/tenders/UA-2023-03-20-006270-a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1775" Type="http://schemas.openxmlformats.org/officeDocument/2006/relationships/hyperlink" Target="https://my.zakupivli.pro/remote/dispatcher/state_purchase_view/57380194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Relationship Id="rId1702" Type="http://schemas.openxmlformats.org/officeDocument/2006/relationships/hyperlink" Target="https://my.zakupivli.pro/remote/dispatcher/state_purchase_view/57062513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1797" Type="http://schemas.openxmlformats.org/officeDocument/2006/relationships/hyperlink" Target="https://zakupivli.pro/gov/tenders/ua-2025-02-13-013204-a" TargetMode="External"/><Relationship Id="rId89" Type="http://schemas.openxmlformats.org/officeDocument/2006/relationships/hyperlink" Target="https://my.zakupki.prom.ua/remote/dispatcher/state_purchase_view/41196363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1657" Type="http://schemas.openxmlformats.org/officeDocument/2006/relationships/hyperlink" Target="https://my.zakupivli.pro/remote/dispatcher/state_purchase_view/56941334" TargetMode="External"/><Relationship Id="rId1517" Type="http://schemas.openxmlformats.org/officeDocument/2006/relationships/hyperlink" Target="https://zakupivli.pro/gov/tenders/ua-2024-12-16-012032-a" TargetMode="External"/><Relationship Id="rId1724" Type="http://schemas.openxmlformats.org/officeDocument/2006/relationships/hyperlink" Target="https://zakupivli.pro/gov/tenders/ua-2025-01-31-003489-a" TargetMode="External"/><Relationship Id="rId16" Type="http://schemas.openxmlformats.org/officeDocument/2006/relationships/hyperlink" Target="https://zakupki.prom.ua/gov/tenders/UA-2022-12-26-003873-a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1679" Type="http://schemas.openxmlformats.org/officeDocument/2006/relationships/hyperlink" Target="https://my.zakupivli.pro/remote/dispatcher/state_purchase_view/56946120" TargetMode="External"/><Relationship Id="rId80" Type="http://schemas.openxmlformats.org/officeDocument/2006/relationships/hyperlink" Target="https://my.zakupki.prom.ua/remote/dispatcher/state_purchase_view/41328762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1746" Type="http://schemas.openxmlformats.org/officeDocument/2006/relationships/hyperlink" Target="https://my.zakupivli.pro/remote/dispatcher/state_purchase_view/57218765" TargetMode="External"/><Relationship Id="rId38" Type="http://schemas.openxmlformats.org/officeDocument/2006/relationships/hyperlink" Target="https://my.zakupki.prom.ua/remote/dispatcher/state_purchase_view/41520613" TargetMode="External"/><Relationship Id="rId1606" Type="http://schemas.openxmlformats.org/officeDocument/2006/relationships/hyperlink" Target="https://my.zakupivli.pro/remote/dispatcher/state_purchase_view/56516163" TargetMode="External"/><Relationship Id="rId1813" Type="http://schemas.openxmlformats.org/officeDocument/2006/relationships/hyperlink" Target="https://my.zakupivli.pro/remote/dispatcher/state_purchase_view/57524423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1670" Type="http://schemas.openxmlformats.org/officeDocument/2006/relationships/hyperlink" Target="https://my.zakupivli.pro/remote/dispatcher/state_purchase_view/56944556" TargetMode="External"/><Relationship Id="rId1768" Type="http://schemas.openxmlformats.org/officeDocument/2006/relationships/hyperlink" Target="https://my.zakupivli.pro/remote/dispatcher/state_purchase_view/57327334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1692" Type="http://schemas.openxmlformats.org/officeDocument/2006/relationships/hyperlink" Target="https://zakupivli.pro/gov/tenders/ua-2025-01-27-016823-a/lot-fb9afbcaff604148b3fa33c37f2fbf5c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205" Type="http://schemas.openxmlformats.org/officeDocument/2006/relationships/hyperlink" Target="https://zakupivli.pro/gov/tenders/UA-2024-07-15-004574-a" TargetMode="External"/><Relationship Id="rId51" Type="http://schemas.openxmlformats.org/officeDocument/2006/relationships/hyperlink" Target="https://my.zakupki.prom.ua/remote/dispatcher/state_purchase_view/41512826" TargetMode="External"/><Relationship Id="rId1412" Type="http://schemas.openxmlformats.org/officeDocument/2006/relationships/hyperlink" Target="https://my.zakupivli.pro/remote/dispatcher/state_purchase_view/54459170" TargetMode="External"/><Relationship Id="rId1717" Type="http://schemas.openxmlformats.org/officeDocument/2006/relationships/hyperlink" Target="https://my.zakupivli.pro/remote/dispatcher/state_purchase_view/57092017" TargetMode="External"/><Relationship Id="rId298" Type="http://schemas.openxmlformats.org/officeDocument/2006/relationships/hyperlink" Target="https://my.zakupki.prom.ua/remote/dispatcher/state_purchase_view/41781756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1781" Type="http://schemas.openxmlformats.org/officeDocument/2006/relationships/hyperlink" Target="https://zakupivli.pro/gov/tenders/ua-2025-02-11-014703-a/lot-ba32cb5fde3b4a99a211f91c31c3949e" TargetMode="External"/><Relationship Id="rId73" Type="http://schemas.openxmlformats.org/officeDocument/2006/relationships/hyperlink" Target="https://my.zakupki.prom.ua/remote/dispatcher/state_purchase_view/41339013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1501" Type="http://schemas.openxmlformats.org/officeDocument/2006/relationships/hyperlink" Target="https://zakupivli.pro/gov/tenders/ua-2024-12-06-012047-a" TargetMode="External"/><Relationship Id="rId1739" Type="http://schemas.openxmlformats.org/officeDocument/2006/relationships/hyperlink" Target="https://zakupivli.pro/gov/tenders/ua-2025-02-03-000158-a" TargetMode="External"/><Relationship Id="rId1806" Type="http://schemas.openxmlformats.org/officeDocument/2006/relationships/hyperlink" Target="https://zakupivli.pro/gov/tenders/ua-2025-02-14-009461-a" TargetMode="External"/><Relationship Id="rId387" Type="http://schemas.openxmlformats.org/officeDocument/2006/relationships/hyperlink" Target="https://my.zakupki.prom.ua/remote/dispatcher/state_purchase_view/44236786" TargetMode="External"/><Relationship Id="rId594" Type="http://schemas.openxmlformats.org/officeDocument/2006/relationships/hyperlink" Target="https://zakupivli.pro/gov/tenders/UA-2024-01-12-009909-a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84" Type="http://schemas.openxmlformats.org/officeDocument/2006/relationships/hyperlink" Target="https://zakupivli.pro/gov/tenders/UA-2024-05-08-001172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96" Type="http://schemas.openxmlformats.org/officeDocument/2006/relationships/hyperlink" Target="https://my.zakupivli.pro/remote/dispatcher/state_purchase_view/56380662" TargetMode="External"/><Relationship Id="rId314" Type="http://schemas.openxmlformats.org/officeDocument/2006/relationships/hyperlink" Target="https://zakupki.prom.ua/gov/tenders/UA-2023-04-05-0041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95" Type="http://schemas.openxmlformats.org/officeDocument/2006/relationships/hyperlink" Target="https://my.zakupki.prom.ua/remote/dispatcher/state_purchase_view/41189548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1663" Type="http://schemas.openxmlformats.org/officeDocument/2006/relationships/hyperlink" Target="https://my.zakupivli.pro/remote/dispatcher/state_purchase_view/56942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23"/>
  <sheetViews>
    <sheetView tabSelected="1" zoomScale="55" zoomScaleNormal="55" workbookViewId="0">
      <pane ySplit="4" topLeftCell="A919" activePane="bottomLeft" state="frozen"/>
      <selection pane="bottomLeft" activeCell="G925" sqref="G925"/>
    </sheetView>
  </sheetViews>
  <sheetFormatPr defaultColWidth="9.109375" defaultRowHeight="15.6" x14ac:dyDescent="0.3"/>
  <cols>
    <col min="1" max="1" width="5.10937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1" customWidth="1"/>
    <col min="9" max="9" width="11.33203125" style="1" customWidth="1"/>
    <col min="10" max="10" width="15.21875" style="1" customWidth="1"/>
    <col min="11" max="11" width="15.33203125" style="1" customWidth="1"/>
    <col min="12" max="12" width="10.33203125" style="1" customWidth="1"/>
    <col min="13" max="13" width="15.77734375" style="1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427" t="s">
        <v>19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</row>
    <row r="2" spans="1:22" ht="99" customHeight="1" x14ac:dyDescent="0.3">
      <c r="A2" s="426" t="s">
        <v>1</v>
      </c>
      <c r="B2" s="426" t="s">
        <v>0</v>
      </c>
      <c r="C2" s="426" t="s">
        <v>29</v>
      </c>
      <c r="D2" s="426" t="s">
        <v>2</v>
      </c>
      <c r="E2" s="426" t="s">
        <v>3</v>
      </c>
      <c r="F2" s="426" t="s">
        <v>4</v>
      </c>
      <c r="G2" s="426" t="s">
        <v>5</v>
      </c>
      <c r="H2" s="426" t="s">
        <v>6</v>
      </c>
      <c r="I2" s="426"/>
      <c r="J2" s="426"/>
      <c r="K2" s="426" t="s">
        <v>7</v>
      </c>
      <c r="L2" s="426"/>
      <c r="M2" s="426"/>
      <c r="N2" s="426" t="s">
        <v>11</v>
      </c>
      <c r="O2" s="428" t="s">
        <v>12</v>
      </c>
      <c r="P2" s="426" t="s">
        <v>13</v>
      </c>
      <c r="Q2" s="426" t="s">
        <v>14</v>
      </c>
      <c r="R2" s="426"/>
      <c r="S2" s="426"/>
      <c r="T2" s="428" t="s">
        <v>16</v>
      </c>
      <c r="U2" s="426" t="s">
        <v>17</v>
      </c>
      <c r="V2" s="426" t="s">
        <v>18</v>
      </c>
    </row>
    <row r="3" spans="1:22" ht="103.8" customHeight="1" x14ac:dyDescent="0.3">
      <c r="A3" s="426"/>
      <c r="B3" s="426"/>
      <c r="C3" s="426"/>
      <c r="D3" s="426"/>
      <c r="E3" s="426"/>
      <c r="F3" s="426"/>
      <c r="G3" s="426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426"/>
      <c r="O3" s="428"/>
      <c r="P3" s="426"/>
      <c r="Q3" s="30" t="s">
        <v>8</v>
      </c>
      <c r="R3" s="30" t="s">
        <v>9</v>
      </c>
      <c r="S3" s="30" t="s">
        <v>15</v>
      </c>
      <c r="T3" s="428"/>
      <c r="U3" s="426"/>
      <c r="V3" s="426"/>
    </row>
    <row r="4" spans="1:22" x14ac:dyDescent="0.3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30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30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30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30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30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30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30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30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30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30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30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30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30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458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381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380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378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377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376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379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30" t="s">
        <v>373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375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30" t="s">
        <v>373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374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386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385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384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383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382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389</v>
      </c>
      <c r="D160" s="30" t="s">
        <v>58</v>
      </c>
      <c r="E160" s="30" t="s">
        <v>88</v>
      </c>
      <c r="F160" s="30" t="s">
        <v>390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387</v>
      </c>
      <c r="O160" s="31">
        <v>45020</v>
      </c>
      <c r="P160" s="16" t="s">
        <v>388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30" t="s">
        <v>36</v>
      </c>
      <c r="D161" s="30"/>
      <c r="E161" s="30" t="s">
        <v>88</v>
      </c>
      <c r="F161" s="12" t="s">
        <v>395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398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30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386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30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385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30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384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30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383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30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382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30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381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30" t="s">
        <v>41</v>
      </c>
      <c r="D168" s="30"/>
      <c r="E168" s="30" t="s">
        <v>373</v>
      </c>
      <c r="F168" s="12" t="s">
        <v>392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399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30" t="s">
        <v>41</v>
      </c>
      <c r="D169" s="30"/>
      <c r="E169" s="30" t="s">
        <v>373</v>
      </c>
      <c r="F169" s="12" t="s">
        <v>393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400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30" t="s">
        <v>396</v>
      </c>
      <c r="D170" s="30"/>
      <c r="E170" s="30" t="s">
        <v>75</v>
      </c>
      <c r="F170" s="12" t="s">
        <v>394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401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30" t="s">
        <v>178</v>
      </c>
      <c r="D171" s="30" t="s">
        <v>58</v>
      </c>
      <c r="E171" s="30" t="s">
        <v>88</v>
      </c>
      <c r="F171" s="12" t="s">
        <v>391</v>
      </c>
      <c r="G171" s="30" t="s">
        <v>185</v>
      </c>
      <c r="H171" s="30" t="s">
        <v>397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402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410</v>
      </c>
      <c r="V171" s="30"/>
    </row>
    <row r="172" spans="1:22" ht="62.4" x14ac:dyDescent="0.3">
      <c r="A172" s="30">
        <v>168</v>
      </c>
      <c r="B172" s="30" t="s">
        <v>40</v>
      </c>
      <c r="C172" s="30" t="s">
        <v>41</v>
      </c>
      <c r="D172" s="30"/>
      <c r="E172" s="30" t="s">
        <v>373</v>
      </c>
      <c r="F172" s="30" t="s">
        <v>403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407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30" t="s">
        <v>41</v>
      </c>
      <c r="D173" s="30"/>
      <c r="E173" s="30" t="s">
        <v>75</v>
      </c>
      <c r="F173" s="30" t="s">
        <v>404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408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30" t="s">
        <v>406</v>
      </c>
      <c r="D174" s="30"/>
      <c r="E174" s="30" t="s">
        <v>373</v>
      </c>
      <c r="F174" s="30" t="s">
        <v>405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409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30" t="s">
        <v>413</v>
      </c>
      <c r="D175" s="30" t="s">
        <v>58</v>
      </c>
      <c r="E175" s="30" t="s">
        <v>373</v>
      </c>
      <c r="F175" s="30" t="s">
        <v>411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414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459</v>
      </c>
      <c r="V175" s="30"/>
    </row>
    <row r="176" spans="1:22" ht="78" x14ac:dyDescent="0.3">
      <c r="A176" s="30">
        <v>172</v>
      </c>
      <c r="B176" s="30" t="s">
        <v>21</v>
      </c>
      <c r="C176" s="30" t="s">
        <v>32</v>
      </c>
      <c r="D176" s="30" t="s">
        <v>58</v>
      </c>
      <c r="E176" s="30" t="s">
        <v>373</v>
      </c>
      <c r="F176" s="30" t="s">
        <v>412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415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30" t="s">
        <v>406</v>
      </c>
      <c r="D177" s="30" t="s">
        <v>58</v>
      </c>
      <c r="E177" s="30" t="s">
        <v>373</v>
      </c>
      <c r="F177" s="30" t="s">
        <v>405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416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436</v>
      </c>
      <c r="V177" s="30"/>
    </row>
    <row r="178" spans="1:22" ht="62.4" x14ac:dyDescent="0.3">
      <c r="A178" s="30">
        <v>174</v>
      </c>
      <c r="B178" s="30" t="s">
        <v>21</v>
      </c>
      <c r="C178" s="30" t="s">
        <v>406</v>
      </c>
      <c r="D178" s="30" t="s">
        <v>58</v>
      </c>
      <c r="E178" s="30" t="s">
        <v>373</v>
      </c>
      <c r="F178" s="30" t="s">
        <v>405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437</v>
      </c>
      <c r="O178" s="25">
        <v>45042</v>
      </c>
      <c r="P178" s="28" t="s">
        <v>438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30" t="s">
        <v>426</v>
      </c>
      <c r="D179" s="30"/>
      <c r="E179" s="30" t="s">
        <v>88</v>
      </c>
      <c r="F179" s="30" t="s">
        <v>417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427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30" t="s">
        <v>426</v>
      </c>
      <c r="D180" s="30"/>
      <c r="E180" s="30" t="s">
        <v>88</v>
      </c>
      <c r="F180" s="30" t="s">
        <v>418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428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30" t="s">
        <v>426</v>
      </c>
      <c r="D181" s="30"/>
      <c r="E181" s="30" t="s">
        <v>88</v>
      </c>
      <c r="F181" s="30" t="s">
        <v>419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429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30" t="s">
        <v>426</v>
      </c>
      <c r="D182" s="30"/>
      <c r="E182" s="30" t="s">
        <v>88</v>
      </c>
      <c r="F182" s="30" t="s">
        <v>420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430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30" t="s">
        <v>426</v>
      </c>
      <c r="D183" s="30"/>
      <c r="E183" s="30" t="s">
        <v>88</v>
      </c>
      <c r="F183" s="30" t="s">
        <v>421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431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30" t="s">
        <v>73</v>
      </c>
      <c r="D184" s="30"/>
      <c r="E184" s="30" t="s">
        <v>75</v>
      </c>
      <c r="F184" s="30" t="s">
        <v>422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432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30" t="s">
        <v>73</v>
      </c>
      <c r="D185" s="30"/>
      <c r="E185" s="30" t="s">
        <v>75</v>
      </c>
      <c r="F185" s="30" t="s">
        <v>423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433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30" t="s">
        <v>73</v>
      </c>
      <c r="D186" s="30"/>
      <c r="E186" s="30" t="s">
        <v>75</v>
      </c>
      <c r="F186" s="30" t="s">
        <v>424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434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30" t="s">
        <v>73</v>
      </c>
      <c r="D187" s="30"/>
      <c r="E187" s="30" t="s">
        <v>75</v>
      </c>
      <c r="F187" s="30" t="s">
        <v>425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435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30" t="s">
        <v>41</v>
      </c>
      <c r="D188" s="30"/>
      <c r="E188" s="30" t="s">
        <v>373</v>
      </c>
      <c r="F188" s="30" t="s">
        <v>439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449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30" t="s">
        <v>41</v>
      </c>
      <c r="D189" s="30"/>
      <c r="E189" s="30" t="s">
        <v>373</v>
      </c>
      <c r="F189" s="30" t="s">
        <v>440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450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30" t="s">
        <v>41</v>
      </c>
      <c r="D190" s="30"/>
      <c r="E190" s="30" t="s">
        <v>373</v>
      </c>
      <c r="F190" s="30" t="s">
        <v>441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451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413</v>
      </c>
      <c r="D191" s="30" t="s">
        <v>58</v>
      </c>
      <c r="E191" s="9" t="s">
        <v>373</v>
      </c>
      <c r="F191" s="9" t="s">
        <v>442</v>
      </c>
      <c r="G191" s="9" t="s">
        <v>448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452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30" t="s">
        <v>41</v>
      </c>
      <c r="D192" s="30"/>
      <c r="E192" s="30" t="s">
        <v>75</v>
      </c>
      <c r="F192" s="30" t="s">
        <v>443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453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30" t="s">
        <v>41</v>
      </c>
      <c r="D193" s="30"/>
      <c r="E193" s="30" t="s">
        <v>75</v>
      </c>
      <c r="F193" s="30" t="s">
        <v>444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454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30" t="s">
        <v>41</v>
      </c>
      <c r="D194" s="30"/>
      <c r="E194" s="30" t="s">
        <v>75</v>
      </c>
      <c r="F194" s="30" t="s">
        <v>445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455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30" t="s">
        <v>73</v>
      </c>
      <c r="D195" s="30"/>
      <c r="E195" s="30" t="s">
        <v>75</v>
      </c>
      <c r="F195" s="30" t="s">
        <v>446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456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30" t="s">
        <v>32</v>
      </c>
      <c r="D196" s="30" t="s">
        <v>58</v>
      </c>
      <c r="E196" s="30" t="s">
        <v>373</v>
      </c>
      <c r="F196" s="30" t="s">
        <v>447</v>
      </c>
      <c r="G196" s="30" t="s">
        <v>448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457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30" t="s">
        <v>373</v>
      </c>
      <c r="F197" s="30" t="s">
        <v>460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462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30" t="s">
        <v>373</v>
      </c>
      <c r="F198" s="30" t="s">
        <v>461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463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30" t="s">
        <v>73</v>
      </c>
      <c r="D199" s="30"/>
      <c r="E199" s="30" t="s">
        <v>75</v>
      </c>
      <c r="F199" s="30" t="s">
        <v>464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470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30" t="s">
        <v>73</v>
      </c>
      <c r="D200" s="30"/>
      <c r="E200" s="30" t="s">
        <v>75</v>
      </c>
      <c r="F200" s="30" t="s">
        <v>465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471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30" t="s">
        <v>73</v>
      </c>
      <c r="D201" s="30"/>
      <c r="E201" s="30" t="s">
        <v>75</v>
      </c>
      <c r="F201" s="30" t="s">
        <v>466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472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30" t="s">
        <v>73</v>
      </c>
      <c r="D202" s="30"/>
      <c r="E202" s="30" t="s">
        <v>75</v>
      </c>
      <c r="F202" s="30" t="s">
        <v>467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473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30" t="s">
        <v>73</v>
      </c>
      <c r="D203" s="30"/>
      <c r="E203" s="30" t="s">
        <v>75</v>
      </c>
      <c r="F203" s="30" t="s">
        <v>468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474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30" t="s">
        <v>73</v>
      </c>
      <c r="D204" s="30"/>
      <c r="E204" s="30" t="s">
        <v>75</v>
      </c>
      <c r="F204" s="30" t="s">
        <v>469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475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30" t="s">
        <v>73</v>
      </c>
      <c r="D205" s="30"/>
      <c r="E205" s="30" t="s">
        <v>75</v>
      </c>
      <c r="F205" s="30" t="s">
        <v>476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491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30" t="s">
        <v>41</v>
      </c>
      <c r="D206" s="30"/>
      <c r="E206" s="30" t="s">
        <v>373</v>
      </c>
      <c r="F206" s="30" t="s">
        <v>477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492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30" t="s">
        <v>41</v>
      </c>
      <c r="D207" s="30" t="s">
        <v>58</v>
      </c>
      <c r="E207" s="30" t="s">
        <v>75</v>
      </c>
      <c r="F207" s="30" t="s">
        <v>478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493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30" t="s">
        <v>41</v>
      </c>
      <c r="D208" s="30" t="s">
        <v>58</v>
      </c>
      <c r="E208" s="30" t="s">
        <v>75</v>
      </c>
      <c r="F208" s="30" t="s">
        <v>479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493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30" t="s">
        <v>41</v>
      </c>
      <c r="D209" s="30"/>
      <c r="E209" s="30" t="s">
        <v>75</v>
      </c>
      <c r="F209" s="30" t="s">
        <v>480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494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30" t="s">
        <v>41</v>
      </c>
      <c r="D210" s="30"/>
      <c r="E210" s="30" t="s">
        <v>373</v>
      </c>
      <c r="F210" s="30" t="s">
        <v>481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495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30" t="s">
        <v>73</v>
      </c>
      <c r="D211" s="30"/>
      <c r="E211" s="30" t="s">
        <v>75</v>
      </c>
      <c r="F211" s="30" t="s">
        <v>482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496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30" t="s">
        <v>41</v>
      </c>
      <c r="D212" s="30"/>
      <c r="E212" s="30" t="s">
        <v>373</v>
      </c>
      <c r="F212" s="30" t="s">
        <v>483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497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30" t="s">
        <v>41</v>
      </c>
      <c r="D213" s="30"/>
      <c r="E213" s="30" t="s">
        <v>373</v>
      </c>
      <c r="F213" s="30" t="s">
        <v>484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498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30" t="s">
        <v>41</v>
      </c>
      <c r="D214" s="30"/>
      <c r="E214" s="30" t="s">
        <v>75</v>
      </c>
      <c r="F214" s="30" t="s">
        <v>485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499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30" t="s">
        <v>41</v>
      </c>
      <c r="D215" s="30"/>
      <c r="E215" s="30" t="s">
        <v>373</v>
      </c>
      <c r="F215" s="30" t="s">
        <v>486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500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30" t="s">
        <v>41</v>
      </c>
      <c r="D216" s="30" t="s">
        <v>58</v>
      </c>
      <c r="E216" s="30" t="s">
        <v>373</v>
      </c>
      <c r="F216" s="30" t="s">
        <v>489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503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30" t="s">
        <v>41</v>
      </c>
      <c r="D217" s="30" t="s">
        <v>58</v>
      </c>
      <c r="E217" s="30" t="s">
        <v>373</v>
      </c>
      <c r="F217" s="30" t="s">
        <v>490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504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30" t="s">
        <v>41</v>
      </c>
      <c r="D218" s="30"/>
      <c r="E218" s="30" t="s">
        <v>373</v>
      </c>
      <c r="F218" s="30" t="s">
        <v>487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501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30" t="s">
        <v>41</v>
      </c>
      <c r="D219" s="30"/>
      <c r="E219" s="30" t="s">
        <v>373</v>
      </c>
      <c r="F219" s="30" t="s">
        <v>488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502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30" t="s">
        <v>41</v>
      </c>
      <c r="D220" s="30"/>
      <c r="E220" s="30" t="s">
        <v>373</v>
      </c>
      <c r="F220" s="30" t="s">
        <v>505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522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30" t="s">
        <v>174</v>
      </c>
      <c r="D221" s="30" t="s">
        <v>58</v>
      </c>
      <c r="E221" s="30" t="s">
        <v>88</v>
      </c>
      <c r="F221" s="30" t="s">
        <v>506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519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30" t="s">
        <v>406</v>
      </c>
      <c r="D222" s="30" t="s">
        <v>58</v>
      </c>
      <c r="E222" s="30" t="s">
        <v>88</v>
      </c>
      <c r="F222" s="30" t="s">
        <v>507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520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557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530</v>
      </c>
      <c r="C223" s="30" t="s">
        <v>516</v>
      </c>
      <c r="D223" s="30" t="s">
        <v>58</v>
      </c>
      <c r="E223" s="30" t="s">
        <v>88</v>
      </c>
      <c r="F223" s="30" t="s">
        <v>508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521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30" t="s">
        <v>413</v>
      </c>
      <c r="D224" s="30" t="s">
        <v>58</v>
      </c>
      <c r="E224" s="30" t="s">
        <v>88</v>
      </c>
      <c r="F224" s="30" t="s">
        <v>509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523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30" t="s">
        <v>517</v>
      </c>
      <c r="D225" s="30" t="s">
        <v>58</v>
      </c>
      <c r="E225" s="30" t="s">
        <v>88</v>
      </c>
      <c r="F225" s="30" t="s">
        <v>510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524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30" t="s">
        <v>518</v>
      </c>
      <c r="D226" s="30" t="s">
        <v>58</v>
      </c>
      <c r="E226" s="30" t="s">
        <v>88</v>
      </c>
      <c r="F226" s="30" t="s">
        <v>511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525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556</v>
      </c>
      <c r="V226" s="30"/>
    </row>
    <row r="227" spans="1:22" ht="62.4" x14ac:dyDescent="0.3">
      <c r="A227" s="30">
        <v>223</v>
      </c>
      <c r="B227" s="30" t="s">
        <v>184</v>
      </c>
      <c r="C227" s="30" t="s">
        <v>73</v>
      </c>
      <c r="D227" s="30"/>
      <c r="E227" s="30" t="s">
        <v>75</v>
      </c>
      <c r="F227" s="30" t="s">
        <v>512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526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30" t="s">
        <v>41</v>
      </c>
      <c r="D228" s="30" t="s">
        <v>58</v>
      </c>
      <c r="E228" s="30" t="s">
        <v>373</v>
      </c>
      <c r="F228" s="30" t="s">
        <v>513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527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30" t="s">
        <v>178</v>
      </c>
      <c r="D229" s="30" t="s">
        <v>58</v>
      </c>
      <c r="E229" s="30" t="s">
        <v>88</v>
      </c>
      <c r="F229" s="30" t="s">
        <v>514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528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30" t="s">
        <v>406</v>
      </c>
      <c r="D230" s="30" t="s">
        <v>58</v>
      </c>
      <c r="E230" s="34" t="s">
        <v>88</v>
      </c>
      <c r="F230" s="34" t="s">
        <v>515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529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34" t="s">
        <v>73</v>
      </c>
      <c r="D231" s="34"/>
      <c r="E231" s="34" t="s">
        <v>75</v>
      </c>
      <c r="F231" s="34" t="s">
        <v>531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537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34" t="s">
        <v>41</v>
      </c>
      <c r="D232" s="34"/>
      <c r="E232" s="34" t="s">
        <v>373</v>
      </c>
      <c r="F232" s="34" t="s">
        <v>532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536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34" t="s">
        <v>41</v>
      </c>
      <c r="D233" s="34"/>
      <c r="E233" s="34" t="s">
        <v>373</v>
      </c>
      <c r="F233" s="34" t="s">
        <v>533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538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34" t="s">
        <v>41</v>
      </c>
      <c r="D234" s="34"/>
      <c r="E234" s="34" t="s">
        <v>373</v>
      </c>
      <c r="F234" s="34" t="s">
        <v>534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539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34" t="s">
        <v>32</v>
      </c>
      <c r="D235" s="34" t="s">
        <v>58</v>
      </c>
      <c r="E235" s="34" t="s">
        <v>373</v>
      </c>
      <c r="F235" s="34" t="s">
        <v>535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540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542</v>
      </c>
      <c r="D236" s="38"/>
      <c r="E236" s="38" t="s">
        <v>75</v>
      </c>
      <c r="F236" s="38" t="s">
        <v>544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545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413</v>
      </c>
      <c r="D237" s="38" t="s">
        <v>58</v>
      </c>
      <c r="E237" s="38" t="s">
        <v>373</v>
      </c>
      <c r="F237" s="61" t="s">
        <v>546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547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38" t="s">
        <v>373</v>
      </c>
      <c r="F238" s="44" t="s">
        <v>548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549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38" t="s">
        <v>373</v>
      </c>
      <c r="F239" s="44" t="s">
        <v>550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551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38" t="s">
        <v>373</v>
      </c>
      <c r="F240" s="44" t="s">
        <v>552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553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2" t="s">
        <v>517</v>
      </c>
      <c r="D241" s="38" t="s">
        <v>58</v>
      </c>
      <c r="E241" s="38" t="s">
        <v>88</v>
      </c>
      <c r="F241" s="41" t="s">
        <v>554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555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556</v>
      </c>
      <c r="V241" s="38"/>
    </row>
    <row r="242" spans="1:22" ht="62.4" x14ac:dyDescent="0.3">
      <c r="A242" s="38">
        <v>238</v>
      </c>
      <c r="B242" s="38" t="s">
        <v>40</v>
      </c>
      <c r="C242" s="44" t="s">
        <v>542</v>
      </c>
      <c r="D242" s="38"/>
      <c r="E242" s="38" t="s">
        <v>75</v>
      </c>
      <c r="F242" s="44" t="s">
        <v>541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543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39" t="s">
        <v>518</v>
      </c>
      <c r="D243" s="39"/>
      <c r="E243" s="39" t="s">
        <v>88</v>
      </c>
      <c r="F243" s="39" t="s">
        <v>511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558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601</v>
      </c>
      <c r="V243" s="39"/>
    </row>
    <row r="244" spans="1:22" ht="62.4" x14ac:dyDescent="0.3">
      <c r="A244" s="39">
        <v>240</v>
      </c>
      <c r="B244" s="39" t="s">
        <v>40</v>
      </c>
      <c r="C244" s="39" t="s">
        <v>41</v>
      </c>
      <c r="D244" s="39"/>
      <c r="E244" s="39" t="s">
        <v>373</v>
      </c>
      <c r="F244" s="39" t="s">
        <v>559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560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2.4" x14ac:dyDescent="0.3">
      <c r="A245" s="39">
        <v>241</v>
      </c>
      <c r="B245" s="39" t="s">
        <v>40</v>
      </c>
      <c r="C245" s="39" t="s">
        <v>41</v>
      </c>
      <c r="D245" s="39"/>
      <c r="E245" s="39" t="s">
        <v>373</v>
      </c>
      <c r="F245" s="39" t="s">
        <v>561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563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2.4" x14ac:dyDescent="0.3">
      <c r="A246" s="39">
        <v>242</v>
      </c>
      <c r="B246" s="39" t="s">
        <v>40</v>
      </c>
      <c r="C246" s="39" t="s">
        <v>41</v>
      </c>
      <c r="D246" s="39"/>
      <c r="E246" s="39" t="s">
        <v>373</v>
      </c>
      <c r="F246" s="39" t="s">
        <v>562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564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09.2" x14ac:dyDescent="0.3">
      <c r="A247" s="39">
        <v>243</v>
      </c>
      <c r="B247" s="54" t="s">
        <v>21</v>
      </c>
      <c r="C247" s="39" t="s">
        <v>173</v>
      </c>
      <c r="D247" s="83" t="s">
        <v>58</v>
      </c>
      <c r="E247" s="54" t="s">
        <v>88</v>
      </c>
      <c r="F247" s="39" t="s">
        <v>565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566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575</v>
      </c>
      <c r="V247" s="39"/>
    </row>
    <row r="248" spans="1:22" ht="78" x14ac:dyDescent="0.3">
      <c r="A248" s="39">
        <v>244</v>
      </c>
      <c r="B248" s="54" t="s">
        <v>21</v>
      </c>
      <c r="C248" s="39" t="s">
        <v>180</v>
      </c>
      <c r="D248" s="83" t="s">
        <v>58</v>
      </c>
      <c r="E248" s="54" t="s">
        <v>88</v>
      </c>
      <c r="F248" s="39" t="s">
        <v>567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568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569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570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4">
        <v>246</v>
      </c>
      <c r="B250" s="54" t="s">
        <v>21</v>
      </c>
      <c r="C250" s="54" t="s">
        <v>177</v>
      </c>
      <c r="D250" s="83" t="s">
        <v>58</v>
      </c>
      <c r="E250" s="54" t="s">
        <v>88</v>
      </c>
      <c r="F250" s="54" t="s">
        <v>571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573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" x14ac:dyDescent="0.3">
      <c r="A251" s="54">
        <v>247</v>
      </c>
      <c r="B251" s="54" t="s">
        <v>21</v>
      </c>
      <c r="C251" s="54" t="s">
        <v>32</v>
      </c>
      <c r="D251" s="83" t="s">
        <v>58</v>
      </c>
      <c r="E251" s="54" t="s">
        <v>88</v>
      </c>
      <c r="F251" s="54" t="s">
        <v>572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574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2.4" x14ac:dyDescent="0.3">
      <c r="A252" s="59">
        <v>248</v>
      </c>
      <c r="B252" s="59" t="s">
        <v>40</v>
      </c>
      <c r="C252" s="44" t="s">
        <v>41</v>
      </c>
      <c r="D252" s="59"/>
      <c r="E252" s="59" t="s">
        <v>373</v>
      </c>
      <c r="F252" s="44" t="s">
        <v>576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577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2.4" x14ac:dyDescent="0.3">
      <c r="A253" s="59">
        <v>249</v>
      </c>
      <c r="B253" s="59" t="s">
        <v>40</v>
      </c>
      <c r="C253" s="44" t="s">
        <v>41</v>
      </c>
      <c r="D253" s="59"/>
      <c r="E253" s="59" t="s">
        <v>373</v>
      </c>
      <c r="F253" s="64" t="s">
        <v>578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579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2.4" x14ac:dyDescent="0.3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580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581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2.4" x14ac:dyDescent="0.3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582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583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2.4" x14ac:dyDescent="0.3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584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586</v>
      </c>
      <c r="O256" s="60">
        <v>45191</v>
      </c>
      <c r="P256" s="66" t="s">
        <v>585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" x14ac:dyDescent="0.3">
      <c r="A257" s="63">
        <v>253</v>
      </c>
      <c r="B257" s="63" t="s">
        <v>40</v>
      </c>
      <c r="C257" s="44" t="s">
        <v>41</v>
      </c>
      <c r="D257" s="63"/>
      <c r="E257" s="63" t="s">
        <v>373</v>
      </c>
      <c r="F257" s="63" t="s">
        <v>587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588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" x14ac:dyDescent="0.3">
      <c r="A258" s="63">
        <v>254</v>
      </c>
      <c r="B258" s="63" t="s">
        <v>40</v>
      </c>
      <c r="C258" s="44" t="s">
        <v>41</v>
      </c>
      <c r="D258" s="63"/>
      <c r="E258" s="63" t="s">
        <v>373</v>
      </c>
      <c r="F258" s="63" t="s">
        <v>589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590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2.4" x14ac:dyDescent="0.3">
      <c r="A259" s="67">
        <v>255</v>
      </c>
      <c r="B259" s="67" t="s">
        <v>40</v>
      </c>
      <c r="C259" s="44" t="s">
        <v>41</v>
      </c>
      <c r="D259" s="67"/>
      <c r="E259" s="67" t="s">
        <v>373</v>
      </c>
      <c r="F259" s="67" t="s">
        <v>591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592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2.4" x14ac:dyDescent="0.3">
      <c r="A260" s="70">
        <v>256</v>
      </c>
      <c r="B260" s="70" t="s">
        <v>40</v>
      </c>
      <c r="C260" s="44" t="s">
        <v>41</v>
      </c>
      <c r="D260" s="70"/>
      <c r="E260" s="70" t="s">
        <v>373</v>
      </c>
      <c r="F260" s="44" t="s">
        <v>593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594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09.2" x14ac:dyDescent="0.3">
      <c r="A261" s="70">
        <v>257</v>
      </c>
      <c r="B261" s="70" t="s">
        <v>40</v>
      </c>
      <c r="C261" s="44" t="s">
        <v>518</v>
      </c>
      <c r="D261" s="70"/>
      <c r="E261" s="70" t="s">
        <v>88</v>
      </c>
      <c r="F261" s="44" t="s">
        <v>595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596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2.4" x14ac:dyDescent="0.3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597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598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2.4" x14ac:dyDescent="0.3">
      <c r="A263" s="70">
        <v>259</v>
      </c>
      <c r="B263" s="70" t="s">
        <v>40</v>
      </c>
      <c r="C263" s="44" t="s">
        <v>73</v>
      </c>
      <c r="D263" s="70"/>
      <c r="E263" s="70" t="s">
        <v>373</v>
      </c>
      <c r="F263" s="44" t="s">
        <v>599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600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2.4" x14ac:dyDescent="0.3">
      <c r="A264" s="77">
        <v>260</v>
      </c>
      <c r="B264" s="77" t="s">
        <v>40</v>
      </c>
      <c r="C264" s="44" t="s">
        <v>73</v>
      </c>
      <c r="D264" s="77"/>
      <c r="E264" s="72" t="s">
        <v>373</v>
      </c>
      <c r="F264" s="72" t="s">
        <v>602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603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2.4" x14ac:dyDescent="0.3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604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605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2.4" x14ac:dyDescent="0.3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606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607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2.4" x14ac:dyDescent="0.3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606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608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2.4" x14ac:dyDescent="0.3">
      <c r="A268" s="77">
        <v>264</v>
      </c>
      <c r="B268" s="78" t="s">
        <v>40</v>
      </c>
      <c r="C268" s="77" t="s">
        <v>41</v>
      </c>
      <c r="D268" s="77"/>
      <c r="E268" s="78" t="s">
        <v>373</v>
      </c>
      <c r="F268" s="44" t="s">
        <v>609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611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2.4" x14ac:dyDescent="0.3">
      <c r="A269" s="77">
        <v>265</v>
      </c>
      <c r="B269" s="78" t="s">
        <v>40</v>
      </c>
      <c r="C269" s="78" t="s">
        <v>41</v>
      </c>
      <c r="D269" s="77"/>
      <c r="E269" s="78" t="s">
        <v>373</v>
      </c>
      <c r="F269" s="44" t="s">
        <v>561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612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2.4" x14ac:dyDescent="0.3">
      <c r="A270" s="77">
        <v>266</v>
      </c>
      <c r="B270" s="78" t="s">
        <v>40</v>
      </c>
      <c r="C270" s="78" t="s">
        <v>41</v>
      </c>
      <c r="D270" s="77"/>
      <c r="E270" s="78" t="s">
        <v>373</v>
      </c>
      <c r="F270" s="44" t="s">
        <v>610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613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" x14ac:dyDescent="0.3">
      <c r="A271" s="77">
        <v>267</v>
      </c>
      <c r="B271" s="80" t="s">
        <v>40</v>
      </c>
      <c r="C271" s="80" t="s">
        <v>41</v>
      </c>
      <c r="D271" s="77"/>
      <c r="E271" s="80" t="s">
        <v>373</v>
      </c>
      <c r="F271" s="44" t="s">
        <v>614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616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2.4" x14ac:dyDescent="0.3">
      <c r="A272" s="77">
        <v>268</v>
      </c>
      <c r="B272" s="80" t="s">
        <v>40</v>
      </c>
      <c r="C272" s="80" t="s">
        <v>41</v>
      </c>
      <c r="D272" s="77"/>
      <c r="E272" s="80" t="s">
        <v>373</v>
      </c>
      <c r="F272" s="44" t="s">
        <v>615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617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3.2" x14ac:dyDescent="0.3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618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619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2.4" x14ac:dyDescent="0.3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620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621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2.4" x14ac:dyDescent="0.3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622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623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2.4" x14ac:dyDescent="0.3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624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625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40.4" x14ac:dyDescent="0.3">
      <c r="A277" s="80">
        <v>273</v>
      </c>
      <c r="B277" s="83" t="s">
        <v>40</v>
      </c>
      <c r="C277" s="83" t="s">
        <v>41</v>
      </c>
      <c r="D277" s="80"/>
      <c r="E277" s="83" t="s">
        <v>373</v>
      </c>
      <c r="F277" s="44" t="s">
        <v>626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627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2.4" x14ac:dyDescent="0.3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628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630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2.4" x14ac:dyDescent="0.3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629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631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2.4" x14ac:dyDescent="0.3">
      <c r="A280" s="80">
        <v>276</v>
      </c>
      <c r="B280" s="86" t="s">
        <v>40</v>
      </c>
      <c r="C280" s="86" t="s">
        <v>41</v>
      </c>
      <c r="D280" s="86"/>
      <c r="E280" s="86" t="s">
        <v>373</v>
      </c>
      <c r="F280" s="41" t="s">
        <v>632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633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2.4" x14ac:dyDescent="0.3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634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635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2.4" x14ac:dyDescent="0.3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636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637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2.4" x14ac:dyDescent="0.3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638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639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2.4" x14ac:dyDescent="0.3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640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641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2.4" x14ac:dyDescent="0.3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642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643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09.2" x14ac:dyDescent="0.3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644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645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6" x14ac:dyDescent="0.3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646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648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649</v>
      </c>
      <c r="V287" s="80"/>
    </row>
    <row r="288" spans="1:26" ht="156" x14ac:dyDescent="0.3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647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648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649</v>
      </c>
      <c r="V288" s="80"/>
    </row>
    <row r="289" spans="1:22" ht="62.4" x14ac:dyDescent="0.3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650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651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2.4" x14ac:dyDescent="0.3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652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653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2.4" x14ac:dyDescent="0.3">
      <c r="A291" s="80">
        <v>288</v>
      </c>
      <c r="B291" s="91" t="s">
        <v>40</v>
      </c>
      <c r="C291" s="44" t="s">
        <v>518</v>
      </c>
      <c r="D291" s="80"/>
      <c r="E291" s="91" t="s">
        <v>88</v>
      </c>
      <c r="F291" s="44" t="s">
        <v>654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656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2.4" x14ac:dyDescent="0.3">
      <c r="A292" s="91">
        <v>289</v>
      </c>
      <c r="B292" s="91" t="s">
        <v>40</v>
      </c>
      <c r="C292" s="44" t="s">
        <v>518</v>
      </c>
      <c r="D292" s="91"/>
      <c r="E292" s="91" t="s">
        <v>88</v>
      </c>
      <c r="F292" s="44" t="s">
        <v>655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657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2.4" x14ac:dyDescent="0.3">
      <c r="A293" s="91">
        <v>290</v>
      </c>
      <c r="B293" s="91" t="s">
        <v>40</v>
      </c>
      <c r="C293" s="44" t="s">
        <v>518</v>
      </c>
      <c r="D293" s="91"/>
      <c r="E293" s="91" t="s">
        <v>88</v>
      </c>
      <c r="F293" s="41" t="s">
        <v>658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659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" x14ac:dyDescent="0.3">
      <c r="A294" s="91">
        <v>291</v>
      </c>
      <c r="B294" s="91" t="s">
        <v>40</v>
      </c>
      <c r="C294" s="44" t="s">
        <v>518</v>
      </c>
      <c r="D294" s="91"/>
      <c r="E294" s="91" t="s">
        <v>88</v>
      </c>
      <c r="F294" s="44" t="s">
        <v>660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661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2.4" x14ac:dyDescent="0.3">
      <c r="A295" s="91">
        <v>292</v>
      </c>
      <c r="B295" s="91" t="s">
        <v>40</v>
      </c>
      <c r="C295" s="44" t="s">
        <v>518</v>
      </c>
      <c r="D295" s="91"/>
      <c r="E295" s="91" t="s">
        <v>88</v>
      </c>
      <c r="F295" s="41" t="s">
        <v>662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663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2.4" x14ac:dyDescent="0.3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664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666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2.4" x14ac:dyDescent="0.3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665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667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2.4" x14ac:dyDescent="0.3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668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671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2.4" x14ac:dyDescent="0.3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669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672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2.4" x14ac:dyDescent="0.3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670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673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2.4" x14ac:dyDescent="0.3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674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676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2.4" x14ac:dyDescent="0.3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675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677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2.4" x14ac:dyDescent="0.3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678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681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2.4" x14ac:dyDescent="0.3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679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682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2.4" x14ac:dyDescent="0.3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680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683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2.4" x14ac:dyDescent="0.3">
      <c r="A306" s="91">
        <v>303</v>
      </c>
      <c r="B306" s="91" t="s">
        <v>40</v>
      </c>
      <c r="C306" s="44" t="s">
        <v>518</v>
      </c>
      <c r="D306" s="91"/>
      <c r="E306" s="92" t="s">
        <v>88</v>
      </c>
      <c r="F306" s="44" t="s">
        <v>684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687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2.4" x14ac:dyDescent="0.3">
      <c r="A307" s="91">
        <v>304</v>
      </c>
      <c r="B307" s="91" t="s">
        <v>40</v>
      </c>
      <c r="C307" s="44" t="s">
        <v>518</v>
      </c>
      <c r="D307" s="91"/>
      <c r="E307" s="92" t="s">
        <v>88</v>
      </c>
      <c r="F307" s="44" t="s">
        <v>685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688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2.4" x14ac:dyDescent="0.3">
      <c r="A308" s="91">
        <v>305</v>
      </c>
      <c r="B308" s="91" t="s">
        <v>40</v>
      </c>
      <c r="C308" s="44" t="s">
        <v>518</v>
      </c>
      <c r="D308" s="91"/>
      <c r="E308" s="92" t="s">
        <v>88</v>
      </c>
      <c r="F308" s="44" t="s">
        <v>686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689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2.4" x14ac:dyDescent="0.3">
      <c r="A309" s="91">
        <v>306</v>
      </c>
      <c r="B309" s="92" t="s">
        <v>21</v>
      </c>
      <c r="C309" s="96" t="s">
        <v>690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691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" x14ac:dyDescent="0.3">
      <c r="A310" s="91">
        <v>307</v>
      </c>
      <c r="B310" s="92" t="s">
        <v>40</v>
      </c>
      <c r="C310" s="44" t="s">
        <v>41</v>
      </c>
      <c r="D310" s="91"/>
      <c r="E310" s="91" t="s">
        <v>373</v>
      </c>
      <c r="F310" s="44" t="s">
        <v>692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694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" x14ac:dyDescent="0.3">
      <c r="A311" s="91">
        <v>308</v>
      </c>
      <c r="B311" s="92" t="s">
        <v>40</v>
      </c>
      <c r="C311" s="44" t="s">
        <v>41</v>
      </c>
      <c r="D311" s="91"/>
      <c r="E311" s="92" t="s">
        <v>373</v>
      </c>
      <c r="F311" s="44" t="s">
        <v>693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695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2.4" x14ac:dyDescent="0.3">
      <c r="A312" s="94">
        <v>309</v>
      </c>
      <c r="B312" s="94" t="s">
        <v>21</v>
      </c>
      <c r="C312" s="100" t="s">
        <v>690</v>
      </c>
      <c r="D312" s="94"/>
      <c r="E312" s="94" t="s">
        <v>75</v>
      </c>
      <c r="F312" s="99" t="s">
        <v>696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697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2.4" x14ac:dyDescent="0.3">
      <c r="A313" s="94">
        <v>310</v>
      </c>
      <c r="B313" s="94" t="s">
        <v>21</v>
      </c>
      <c r="C313" s="100" t="s">
        <v>690</v>
      </c>
      <c r="D313" s="94"/>
      <c r="E313" s="94" t="s">
        <v>75</v>
      </c>
      <c r="F313" s="94" t="s">
        <v>698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699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" x14ac:dyDescent="0.3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700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702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" x14ac:dyDescent="0.3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701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703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2.4" x14ac:dyDescent="0.3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704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705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6" x14ac:dyDescent="0.3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706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707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2.4" x14ac:dyDescent="0.3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708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709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78" x14ac:dyDescent="0.3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710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711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" x14ac:dyDescent="0.3">
      <c r="A320" s="102">
        <v>317</v>
      </c>
      <c r="B320" s="102" t="s">
        <v>21</v>
      </c>
      <c r="C320" s="44" t="s">
        <v>713</v>
      </c>
      <c r="D320" s="102"/>
      <c r="E320" s="102" t="s">
        <v>88</v>
      </c>
      <c r="F320" s="44" t="s">
        <v>712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714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78" x14ac:dyDescent="0.3">
      <c r="A321" s="102">
        <v>318</v>
      </c>
      <c r="B321" s="102" t="s">
        <v>21</v>
      </c>
      <c r="C321" s="41" t="s">
        <v>413</v>
      </c>
      <c r="D321" s="102"/>
      <c r="E321" s="102" t="s">
        <v>88</v>
      </c>
      <c r="F321" s="41" t="s">
        <v>715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716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" x14ac:dyDescent="0.3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717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718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3.6" x14ac:dyDescent="0.3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719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720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" x14ac:dyDescent="0.3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721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722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" x14ac:dyDescent="0.3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723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724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" x14ac:dyDescent="0.3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725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726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" x14ac:dyDescent="0.3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727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728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2.4" x14ac:dyDescent="0.3">
      <c r="A328" s="102">
        <v>325</v>
      </c>
      <c r="B328" s="103" t="s">
        <v>21</v>
      </c>
      <c r="C328" s="44" t="s">
        <v>733</v>
      </c>
      <c r="D328" s="102"/>
      <c r="E328" s="103" t="s">
        <v>75</v>
      </c>
      <c r="F328" s="44" t="s">
        <v>729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736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4.8" x14ac:dyDescent="0.3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730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737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2.4" x14ac:dyDescent="0.3">
      <c r="A330" s="103">
        <v>327</v>
      </c>
      <c r="B330" s="103" t="s">
        <v>21</v>
      </c>
      <c r="C330" s="44" t="s">
        <v>734</v>
      </c>
      <c r="D330" s="103"/>
      <c r="E330" s="103" t="s">
        <v>75</v>
      </c>
      <c r="F330" s="44" t="s">
        <v>731</v>
      </c>
      <c r="G330" s="103" t="s">
        <v>738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739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2.4" x14ac:dyDescent="0.3">
      <c r="A331" s="103">
        <v>328</v>
      </c>
      <c r="B331" s="103" t="s">
        <v>21</v>
      </c>
      <c r="C331" s="44" t="s">
        <v>735</v>
      </c>
      <c r="D331" s="103"/>
      <c r="E331" s="103" t="s">
        <v>75</v>
      </c>
      <c r="F331" s="44" t="s">
        <v>732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740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2.4" x14ac:dyDescent="0.3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741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742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2" x14ac:dyDescent="0.3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743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748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" x14ac:dyDescent="0.3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744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748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2" x14ac:dyDescent="0.3">
      <c r="A335" s="105">
        <v>332</v>
      </c>
      <c r="B335" s="105" t="s">
        <v>21</v>
      </c>
      <c r="C335" s="44" t="s">
        <v>36</v>
      </c>
      <c r="D335" s="112" t="s">
        <v>58</v>
      </c>
      <c r="E335" s="105" t="s">
        <v>373</v>
      </c>
      <c r="F335" s="44" t="s">
        <v>745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748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2" x14ac:dyDescent="0.3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746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748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2" x14ac:dyDescent="0.3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747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748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2.4" x14ac:dyDescent="0.3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749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750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3.2" x14ac:dyDescent="0.3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751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754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3.2" x14ac:dyDescent="0.3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752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755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3.2" x14ac:dyDescent="0.3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753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756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3.2" x14ac:dyDescent="0.3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757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758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6.8" x14ac:dyDescent="0.3">
      <c r="A343" s="113">
        <v>340</v>
      </c>
      <c r="B343" s="113" t="s">
        <v>21</v>
      </c>
      <c r="C343" s="41" t="s">
        <v>761</v>
      </c>
      <c r="D343" s="113" t="s">
        <v>58</v>
      </c>
      <c r="E343" s="113" t="s">
        <v>759</v>
      </c>
      <c r="F343" s="41" t="s">
        <v>760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762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3.6" x14ac:dyDescent="0.3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763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770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3.6" x14ac:dyDescent="0.3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764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771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2.4" x14ac:dyDescent="0.3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765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772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3.6" x14ac:dyDescent="0.3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766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773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2.4" x14ac:dyDescent="0.3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767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774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3.6" x14ac:dyDescent="0.3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768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775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2.4" x14ac:dyDescent="0.3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769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776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2.4" x14ac:dyDescent="0.3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777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778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2.4" x14ac:dyDescent="0.3">
      <c r="A352" s="117">
        <v>349</v>
      </c>
      <c r="B352" s="117" t="s">
        <v>40</v>
      </c>
      <c r="C352" s="44" t="s">
        <v>41</v>
      </c>
      <c r="D352" s="117"/>
      <c r="E352" s="117" t="s">
        <v>373</v>
      </c>
      <c r="F352" s="44" t="s">
        <v>779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780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2.4" x14ac:dyDescent="0.3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781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782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3.6" x14ac:dyDescent="0.3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783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784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2.4" x14ac:dyDescent="0.3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785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787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3.6" x14ac:dyDescent="0.3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786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788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3.6" x14ac:dyDescent="0.3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789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791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3.6" x14ac:dyDescent="0.3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790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792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3.6" x14ac:dyDescent="0.3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793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794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" x14ac:dyDescent="0.3">
      <c r="A360" s="117">
        <v>357</v>
      </c>
      <c r="B360" s="117" t="s">
        <v>21</v>
      </c>
      <c r="C360" s="44" t="s">
        <v>735</v>
      </c>
      <c r="D360" s="117" t="s">
        <v>58</v>
      </c>
      <c r="E360" s="117" t="s">
        <v>75</v>
      </c>
      <c r="F360" s="44" t="s">
        <v>795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797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" x14ac:dyDescent="0.3">
      <c r="A361" s="117">
        <v>358</v>
      </c>
      <c r="B361" s="117" t="s">
        <v>21</v>
      </c>
      <c r="C361" s="44" t="s">
        <v>735</v>
      </c>
      <c r="D361" s="117" t="s">
        <v>58</v>
      </c>
      <c r="E361" s="117" t="s">
        <v>75</v>
      </c>
      <c r="F361" s="44" t="s">
        <v>796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797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2.4" x14ac:dyDescent="0.3">
      <c r="A362" s="117">
        <v>359</v>
      </c>
      <c r="B362" s="120" t="s">
        <v>40</v>
      </c>
      <c r="C362" s="44" t="s">
        <v>518</v>
      </c>
      <c r="D362" s="117"/>
      <c r="E362" s="120" t="s">
        <v>75</v>
      </c>
      <c r="F362" s="41" t="s">
        <v>798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799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6.8" x14ac:dyDescent="0.3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759</v>
      </c>
      <c r="F363" s="44" t="s">
        <v>800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801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2" x14ac:dyDescent="0.3">
      <c r="A364" s="120">
        <v>361</v>
      </c>
      <c r="B364" s="120" t="s">
        <v>21</v>
      </c>
      <c r="C364" s="44" t="s">
        <v>805</v>
      </c>
      <c r="D364" s="120" t="s">
        <v>58</v>
      </c>
      <c r="E364" s="120" t="s">
        <v>75</v>
      </c>
      <c r="F364" s="44" t="s">
        <v>802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804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" x14ac:dyDescent="0.3">
      <c r="A365" s="120">
        <v>362</v>
      </c>
      <c r="B365" s="120" t="s">
        <v>21</v>
      </c>
      <c r="C365" s="44" t="s">
        <v>805</v>
      </c>
      <c r="D365" s="120" t="s">
        <v>58</v>
      </c>
      <c r="E365" s="120" t="s">
        <v>75</v>
      </c>
      <c r="F365" s="44" t="s">
        <v>803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804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2.4" x14ac:dyDescent="0.3">
      <c r="A366" s="120">
        <v>363</v>
      </c>
      <c r="B366" s="120" t="s">
        <v>21</v>
      </c>
      <c r="C366" s="120" t="s">
        <v>406</v>
      </c>
      <c r="D366" s="120" t="s">
        <v>58</v>
      </c>
      <c r="E366" s="120" t="s">
        <v>75</v>
      </c>
      <c r="F366" s="44" t="s">
        <v>807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806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7.2" x14ac:dyDescent="0.3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808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809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7.2" x14ac:dyDescent="0.3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810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809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0.4" x14ac:dyDescent="0.3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811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812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09.2" x14ac:dyDescent="0.3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813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814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0.4" x14ac:dyDescent="0.3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815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816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4" x14ac:dyDescent="0.3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817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821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4" x14ac:dyDescent="0.3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818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821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4" x14ac:dyDescent="0.3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819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821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4" x14ac:dyDescent="0.3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820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821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0.4" x14ac:dyDescent="0.3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822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823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18.4" x14ac:dyDescent="0.3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824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826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18.4" x14ac:dyDescent="0.3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825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826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40.4" x14ac:dyDescent="0.3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827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828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0.4" x14ac:dyDescent="0.3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829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830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4.8" x14ac:dyDescent="0.3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831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832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09.2" x14ac:dyDescent="0.3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833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834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09.2" x14ac:dyDescent="0.3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835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836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2.8" x14ac:dyDescent="0.3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837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839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18.4" x14ac:dyDescent="0.3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838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839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40.4" x14ac:dyDescent="0.3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840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841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0.4" x14ac:dyDescent="0.3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842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843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4.8" x14ac:dyDescent="0.3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844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845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4.8" x14ac:dyDescent="0.3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846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847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2.4" x14ac:dyDescent="0.3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848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851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2.4" x14ac:dyDescent="0.3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849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852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2.4" x14ac:dyDescent="0.3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850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853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4.8" x14ac:dyDescent="0.3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854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855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3.6" x14ac:dyDescent="0.3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856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858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3.6" x14ac:dyDescent="0.3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857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858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93.6" x14ac:dyDescent="0.3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859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861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93.6" x14ac:dyDescent="0.3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860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861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0.4" x14ac:dyDescent="0.3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862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863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7.2" x14ac:dyDescent="0.3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808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809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4.8" x14ac:dyDescent="0.3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864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865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2.4" x14ac:dyDescent="0.3">
      <c r="A401" s="124">
        <v>398</v>
      </c>
      <c r="B401" s="125" t="s">
        <v>21</v>
      </c>
      <c r="C401" s="44" t="s">
        <v>406</v>
      </c>
      <c r="D401" s="125" t="s">
        <v>58</v>
      </c>
      <c r="E401" s="125" t="s">
        <v>75</v>
      </c>
      <c r="F401" s="44" t="s">
        <v>866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872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2.4" x14ac:dyDescent="0.3">
      <c r="A402" s="125">
        <v>399</v>
      </c>
      <c r="B402" s="125" t="s">
        <v>21</v>
      </c>
      <c r="C402" s="44" t="s">
        <v>406</v>
      </c>
      <c r="D402" s="125" t="s">
        <v>58</v>
      </c>
      <c r="E402" s="125" t="s">
        <v>75</v>
      </c>
      <c r="F402" s="44" t="s">
        <v>867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872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" x14ac:dyDescent="0.3">
      <c r="A403" s="125">
        <v>400</v>
      </c>
      <c r="B403" s="125" t="s">
        <v>21</v>
      </c>
      <c r="C403" s="44" t="s">
        <v>406</v>
      </c>
      <c r="D403" s="125" t="s">
        <v>58</v>
      </c>
      <c r="E403" s="125" t="s">
        <v>75</v>
      </c>
      <c r="F403" s="44" t="s">
        <v>868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872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2.4" x14ac:dyDescent="0.3">
      <c r="A404" s="125">
        <v>401</v>
      </c>
      <c r="B404" s="125" t="s">
        <v>21</v>
      </c>
      <c r="C404" s="44" t="s">
        <v>406</v>
      </c>
      <c r="D404" s="125" t="s">
        <v>58</v>
      </c>
      <c r="E404" s="125" t="s">
        <v>75</v>
      </c>
      <c r="F404" s="44" t="s">
        <v>869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872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2.4" x14ac:dyDescent="0.3">
      <c r="A405" s="125">
        <v>402</v>
      </c>
      <c r="B405" s="125" t="s">
        <v>21</v>
      </c>
      <c r="C405" s="44" t="s">
        <v>406</v>
      </c>
      <c r="D405" s="125" t="s">
        <v>58</v>
      </c>
      <c r="E405" s="125" t="s">
        <v>75</v>
      </c>
      <c r="F405" s="44" t="s">
        <v>870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872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2.4" x14ac:dyDescent="0.3">
      <c r="A406" s="125">
        <v>403</v>
      </c>
      <c r="B406" s="125" t="s">
        <v>21</v>
      </c>
      <c r="C406" s="44" t="s">
        <v>406</v>
      </c>
      <c r="D406" s="125" t="s">
        <v>58</v>
      </c>
      <c r="E406" s="125" t="s">
        <v>75</v>
      </c>
      <c r="F406" s="44" t="s">
        <v>871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872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6.8" x14ac:dyDescent="0.3">
      <c r="A407" s="127">
        <v>404</v>
      </c>
      <c r="B407" s="127" t="s">
        <v>21</v>
      </c>
      <c r="C407" s="41" t="s">
        <v>874</v>
      </c>
      <c r="D407" s="127" t="s">
        <v>58</v>
      </c>
      <c r="E407" s="127" t="s">
        <v>75</v>
      </c>
      <c r="F407" s="41" t="s">
        <v>873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875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3.6" x14ac:dyDescent="0.3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876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878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3.6" x14ac:dyDescent="0.3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877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879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" x14ac:dyDescent="0.3">
      <c r="A410" s="129">
        <v>407</v>
      </c>
      <c r="B410" s="129" t="s">
        <v>40</v>
      </c>
      <c r="C410" s="44" t="s">
        <v>885</v>
      </c>
      <c r="D410" s="129"/>
      <c r="E410" s="129" t="s">
        <v>88</v>
      </c>
      <c r="F410" s="44" t="s">
        <v>880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886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" x14ac:dyDescent="0.3">
      <c r="A411" s="129">
        <v>408</v>
      </c>
      <c r="B411" s="129" t="s">
        <v>40</v>
      </c>
      <c r="C411" s="44" t="s">
        <v>885</v>
      </c>
      <c r="D411" s="129"/>
      <c r="E411" s="129" t="s">
        <v>88</v>
      </c>
      <c r="F411" s="44" t="s">
        <v>881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887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" x14ac:dyDescent="0.3">
      <c r="A412" s="129">
        <v>409</v>
      </c>
      <c r="B412" s="129" t="s">
        <v>40</v>
      </c>
      <c r="C412" s="44" t="s">
        <v>885</v>
      </c>
      <c r="D412" s="129"/>
      <c r="E412" s="129" t="s">
        <v>88</v>
      </c>
      <c r="F412" s="44" t="s">
        <v>882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888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62.4" x14ac:dyDescent="0.3">
      <c r="A413" s="129">
        <v>410</v>
      </c>
      <c r="B413" s="129" t="s">
        <v>40</v>
      </c>
      <c r="C413" s="44" t="s">
        <v>885</v>
      </c>
      <c r="D413" s="129"/>
      <c r="E413" s="129" t="s">
        <v>88</v>
      </c>
      <c r="F413" s="44" t="s">
        <v>883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889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62.4" x14ac:dyDescent="0.3">
      <c r="A414" s="129">
        <v>411</v>
      </c>
      <c r="B414" s="129" t="s">
        <v>40</v>
      </c>
      <c r="C414" s="44" t="s">
        <v>885</v>
      </c>
      <c r="D414" s="129"/>
      <c r="E414" s="129" t="s">
        <v>88</v>
      </c>
      <c r="F414" s="44" t="s">
        <v>884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890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6.8" x14ac:dyDescent="0.3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891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896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" x14ac:dyDescent="0.3">
      <c r="A416" s="129">
        <v>413</v>
      </c>
      <c r="B416" s="129" t="s">
        <v>21</v>
      </c>
      <c r="C416" s="44" t="s">
        <v>894</v>
      </c>
      <c r="D416" s="129" t="s">
        <v>58</v>
      </c>
      <c r="E416" s="129" t="s">
        <v>88</v>
      </c>
      <c r="F416" s="44" t="s">
        <v>892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897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2.4" x14ac:dyDescent="0.3">
      <c r="A417" s="129">
        <v>414</v>
      </c>
      <c r="B417" s="129" t="s">
        <v>21</v>
      </c>
      <c r="C417" s="44" t="s">
        <v>895</v>
      </c>
      <c r="D417" s="129" t="s">
        <v>58</v>
      </c>
      <c r="E417" s="129" t="s">
        <v>88</v>
      </c>
      <c r="F417" s="44" t="s">
        <v>893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898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0.4" x14ac:dyDescent="0.3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899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900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62.4" x14ac:dyDescent="0.3">
      <c r="A419" s="132">
        <v>416</v>
      </c>
      <c r="B419" s="132" t="s">
        <v>40</v>
      </c>
      <c r="C419" s="44" t="s">
        <v>885</v>
      </c>
      <c r="D419" s="132"/>
      <c r="E419" s="132" t="s">
        <v>88</v>
      </c>
      <c r="F419" s="44" t="s">
        <v>901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905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62.4" x14ac:dyDescent="0.3">
      <c r="A420" s="132">
        <v>417</v>
      </c>
      <c r="B420" s="132" t="s">
        <v>40</v>
      </c>
      <c r="C420" s="44" t="s">
        <v>885</v>
      </c>
      <c r="D420" s="132"/>
      <c r="E420" s="132" t="s">
        <v>88</v>
      </c>
      <c r="F420" s="44" t="s">
        <v>902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906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62.4" x14ac:dyDescent="0.3">
      <c r="A421" s="132">
        <v>418</v>
      </c>
      <c r="B421" s="132" t="s">
        <v>40</v>
      </c>
      <c r="C421" s="44" t="s">
        <v>885</v>
      </c>
      <c r="D421" s="132"/>
      <c r="E421" s="132" t="s">
        <v>88</v>
      </c>
      <c r="F421" s="44" t="s">
        <v>903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907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62.4" x14ac:dyDescent="0.3">
      <c r="A422" s="132">
        <v>419</v>
      </c>
      <c r="B422" s="132" t="s">
        <v>40</v>
      </c>
      <c r="C422" s="44" t="s">
        <v>885</v>
      </c>
      <c r="D422" s="132"/>
      <c r="E422" s="132" t="s">
        <v>88</v>
      </c>
      <c r="F422" s="44" t="s">
        <v>904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908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" x14ac:dyDescent="0.3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911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912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3.6" x14ac:dyDescent="0.3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910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913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556</v>
      </c>
      <c r="V424" s="132"/>
    </row>
    <row r="425" spans="1:22" ht="62.4" x14ac:dyDescent="0.3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909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914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3.6" x14ac:dyDescent="0.3">
      <c r="A426" s="132">
        <v>423</v>
      </c>
      <c r="B426" s="137" t="s">
        <v>40</v>
      </c>
      <c r="C426" s="44" t="s">
        <v>518</v>
      </c>
      <c r="D426" s="132"/>
      <c r="E426" s="137" t="s">
        <v>75</v>
      </c>
      <c r="F426" s="44" t="s">
        <v>915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916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2.4" x14ac:dyDescent="0.3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917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933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2.4" x14ac:dyDescent="0.3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918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934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" x14ac:dyDescent="0.3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919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935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2.4" x14ac:dyDescent="0.3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920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936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" x14ac:dyDescent="0.3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921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937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2.4" x14ac:dyDescent="0.3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922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938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" x14ac:dyDescent="0.3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923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939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" x14ac:dyDescent="0.3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924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940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" x14ac:dyDescent="0.3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925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941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" x14ac:dyDescent="0.3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926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942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" x14ac:dyDescent="0.3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927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943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" x14ac:dyDescent="0.3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928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944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" x14ac:dyDescent="0.3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929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945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" x14ac:dyDescent="0.3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930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946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" x14ac:dyDescent="0.3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931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947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6.8" x14ac:dyDescent="0.3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932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948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2.4" x14ac:dyDescent="0.3">
      <c r="A443" s="132">
        <v>440</v>
      </c>
      <c r="B443" s="140" t="s">
        <v>40</v>
      </c>
      <c r="C443" s="44" t="s">
        <v>41</v>
      </c>
      <c r="D443" s="132"/>
      <c r="E443" s="132" t="s">
        <v>373</v>
      </c>
      <c r="F443" s="44" t="s">
        <v>949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952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2.4" x14ac:dyDescent="0.3">
      <c r="A444" s="132">
        <v>441</v>
      </c>
      <c r="B444" s="140" t="s">
        <v>40</v>
      </c>
      <c r="C444" s="44" t="s">
        <v>41</v>
      </c>
      <c r="D444" s="132"/>
      <c r="E444" s="132" t="s">
        <v>373</v>
      </c>
      <c r="F444" s="44" t="s">
        <v>950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953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2.4" x14ac:dyDescent="0.3">
      <c r="A445" s="132">
        <v>442</v>
      </c>
      <c r="B445" s="140" t="s">
        <v>40</v>
      </c>
      <c r="C445" s="44" t="s">
        <v>41</v>
      </c>
      <c r="D445" s="132"/>
      <c r="E445" s="132" t="s">
        <v>373</v>
      </c>
      <c r="F445" s="44" t="s">
        <v>951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954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2.4" x14ac:dyDescent="0.3">
      <c r="A446" s="132">
        <v>443</v>
      </c>
      <c r="B446" s="142" t="s">
        <v>40</v>
      </c>
      <c r="C446" s="44" t="s">
        <v>41</v>
      </c>
      <c r="D446" s="132"/>
      <c r="E446" s="142" t="s">
        <v>373</v>
      </c>
      <c r="F446" s="44" t="s">
        <v>955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960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2.4" x14ac:dyDescent="0.3">
      <c r="A447" s="132">
        <v>444</v>
      </c>
      <c r="B447" s="142" t="s">
        <v>40</v>
      </c>
      <c r="C447" s="44" t="s">
        <v>41</v>
      </c>
      <c r="D447" s="132"/>
      <c r="E447" s="142" t="s">
        <v>373</v>
      </c>
      <c r="F447" s="44" t="s">
        <v>956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961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2.4" x14ac:dyDescent="0.3">
      <c r="A448" s="132">
        <v>445</v>
      </c>
      <c r="B448" s="142" t="s">
        <v>40</v>
      </c>
      <c r="C448" s="44" t="s">
        <v>41</v>
      </c>
      <c r="D448" s="132"/>
      <c r="E448" s="142" t="s">
        <v>373</v>
      </c>
      <c r="F448" s="44" t="s">
        <v>957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962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2.4" x14ac:dyDescent="0.3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958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963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2.4" x14ac:dyDescent="0.3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959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964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2.4" x14ac:dyDescent="0.3">
      <c r="A451" s="132">
        <v>448</v>
      </c>
      <c r="B451" s="142" t="s">
        <v>40</v>
      </c>
      <c r="C451" s="44" t="s">
        <v>41</v>
      </c>
      <c r="D451" s="132"/>
      <c r="E451" s="142" t="s">
        <v>373</v>
      </c>
      <c r="F451" s="44" t="s">
        <v>965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967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2.4" x14ac:dyDescent="0.3">
      <c r="A452" s="132">
        <v>449</v>
      </c>
      <c r="B452" s="142" t="s">
        <v>40</v>
      </c>
      <c r="C452" s="44" t="s">
        <v>41</v>
      </c>
      <c r="D452" s="132"/>
      <c r="E452" s="142" t="s">
        <v>373</v>
      </c>
      <c r="F452" s="44" t="s">
        <v>966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968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6.8" x14ac:dyDescent="0.3">
      <c r="A453" s="132">
        <v>450</v>
      </c>
      <c r="B453" s="132" t="s">
        <v>21</v>
      </c>
      <c r="C453" s="44" t="s">
        <v>970</v>
      </c>
      <c r="D453" s="132"/>
      <c r="E453" s="144" t="s">
        <v>75</v>
      </c>
      <c r="F453" s="44" t="s">
        <v>969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971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62.4" x14ac:dyDescent="0.3">
      <c r="A454" s="132">
        <v>451</v>
      </c>
      <c r="B454" s="146" t="s">
        <v>40</v>
      </c>
      <c r="C454" s="44" t="s">
        <v>885</v>
      </c>
      <c r="D454" s="132"/>
      <c r="E454" s="146" t="s">
        <v>88</v>
      </c>
      <c r="F454" s="44" t="s">
        <v>973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974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62.4" x14ac:dyDescent="0.3">
      <c r="A455" s="132">
        <v>452</v>
      </c>
      <c r="B455" s="146" t="s">
        <v>40</v>
      </c>
      <c r="C455" s="44" t="s">
        <v>885</v>
      </c>
      <c r="D455" s="132"/>
      <c r="E455" s="146" t="s">
        <v>88</v>
      </c>
      <c r="F455" s="44" t="s">
        <v>972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975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2.4" x14ac:dyDescent="0.3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976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978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2.4" x14ac:dyDescent="0.3">
      <c r="A457" s="132">
        <v>454</v>
      </c>
      <c r="B457" s="149" t="s">
        <v>40</v>
      </c>
      <c r="C457" s="44" t="s">
        <v>518</v>
      </c>
      <c r="D457" s="132"/>
      <c r="E457" s="149" t="s">
        <v>75</v>
      </c>
      <c r="F457" s="44" t="s">
        <v>977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979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6.8" x14ac:dyDescent="0.3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980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981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3.2" x14ac:dyDescent="0.3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982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986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3.2" x14ac:dyDescent="0.3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983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987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3.2" x14ac:dyDescent="0.3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984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988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3.2" x14ac:dyDescent="0.3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985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989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6.8" x14ac:dyDescent="0.3">
      <c r="A463" s="132">
        <v>460</v>
      </c>
      <c r="B463" s="154" t="s">
        <v>21</v>
      </c>
      <c r="C463" s="44" t="s">
        <v>992</v>
      </c>
      <c r="D463" s="154" t="s">
        <v>58</v>
      </c>
      <c r="E463" s="154" t="s">
        <v>75</v>
      </c>
      <c r="F463" s="44" t="s">
        <v>990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991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2.8" x14ac:dyDescent="0.3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993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995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18.4" x14ac:dyDescent="0.3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994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996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0.4" x14ac:dyDescent="0.3">
      <c r="A466" s="132">
        <v>463</v>
      </c>
      <c r="B466" s="160" t="s">
        <v>21</v>
      </c>
      <c r="C466" s="44" t="s">
        <v>805</v>
      </c>
      <c r="D466" s="132"/>
      <c r="E466" s="160" t="s">
        <v>75</v>
      </c>
      <c r="F466" s="44" t="s">
        <v>997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1004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1.6" x14ac:dyDescent="0.3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998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1005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1.6" x14ac:dyDescent="0.3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999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1006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1.6" x14ac:dyDescent="0.3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1000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1007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2.4" x14ac:dyDescent="0.3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1001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1008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2.4" x14ac:dyDescent="0.3">
      <c r="A471" s="132">
        <v>468</v>
      </c>
      <c r="B471" s="132" t="s">
        <v>21</v>
      </c>
      <c r="C471" s="44" t="s">
        <v>895</v>
      </c>
      <c r="D471" s="132"/>
      <c r="E471" s="160" t="s">
        <v>75</v>
      </c>
      <c r="F471" s="44" t="s">
        <v>1002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1009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2.4" x14ac:dyDescent="0.3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1003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1010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" x14ac:dyDescent="0.3">
      <c r="A473" s="132">
        <v>467</v>
      </c>
      <c r="B473" s="162" t="s">
        <v>40</v>
      </c>
      <c r="C473" s="44" t="s">
        <v>41</v>
      </c>
      <c r="D473" s="132"/>
      <c r="E473" s="162" t="s">
        <v>373</v>
      </c>
      <c r="F473" s="44" t="s">
        <v>1011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1014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2.4" x14ac:dyDescent="0.3">
      <c r="A474" s="132">
        <v>468</v>
      </c>
      <c r="B474" s="162" t="s">
        <v>40</v>
      </c>
      <c r="C474" s="44" t="s">
        <v>41</v>
      </c>
      <c r="D474" s="132"/>
      <c r="E474" s="162" t="s">
        <v>373</v>
      </c>
      <c r="F474" s="44" t="s">
        <v>1012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1015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2.4" x14ac:dyDescent="0.3">
      <c r="A475" s="132">
        <v>469</v>
      </c>
      <c r="B475" s="162" t="s">
        <v>40</v>
      </c>
      <c r="C475" s="44" t="s">
        <v>41</v>
      </c>
      <c r="D475" s="132"/>
      <c r="E475" s="162" t="s">
        <v>373</v>
      </c>
      <c r="F475" s="44" t="s">
        <v>1013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1016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1.6" x14ac:dyDescent="0.3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1017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1019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71.6" x14ac:dyDescent="0.3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1018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1020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2.4" x14ac:dyDescent="0.3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1021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1023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2.4" x14ac:dyDescent="0.3">
      <c r="A479" s="132">
        <v>473</v>
      </c>
      <c r="B479" s="132" t="s">
        <v>21</v>
      </c>
      <c r="C479" s="44" t="s">
        <v>516</v>
      </c>
      <c r="D479" s="166" t="s">
        <v>58</v>
      </c>
      <c r="E479" s="166" t="s">
        <v>88</v>
      </c>
      <c r="F479" s="44" t="s">
        <v>1022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1024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62.4" x14ac:dyDescent="0.3">
      <c r="A480" s="132">
        <v>474</v>
      </c>
      <c r="B480" s="168" t="s">
        <v>40</v>
      </c>
      <c r="C480" s="44" t="s">
        <v>885</v>
      </c>
      <c r="D480" s="132"/>
      <c r="E480" s="168" t="s">
        <v>88</v>
      </c>
      <c r="F480" s="44" t="s">
        <v>1027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1025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62.4" x14ac:dyDescent="0.3">
      <c r="A481" s="132">
        <v>475</v>
      </c>
      <c r="B481" s="168" t="s">
        <v>40</v>
      </c>
      <c r="C481" s="44" t="s">
        <v>885</v>
      </c>
      <c r="D481" s="132"/>
      <c r="E481" s="168" t="s">
        <v>88</v>
      </c>
      <c r="F481" s="44" t="s">
        <v>1028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1026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3.6" x14ac:dyDescent="0.3">
      <c r="A482" s="132">
        <v>476</v>
      </c>
      <c r="B482" s="168" t="s">
        <v>40</v>
      </c>
      <c r="C482" s="44" t="s">
        <v>885</v>
      </c>
      <c r="D482" s="132"/>
      <c r="E482" s="168" t="s">
        <v>88</v>
      </c>
      <c r="F482" s="44" t="s">
        <v>1030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1029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62.4" x14ac:dyDescent="0.3">
      <c r="A483" s="132">
        <v>477</v>
      </c>
      <c r="B483" s="168" t="s">
        <v>40</v>
      </c>
      <c r="C483" s="44" t="s">
        <v>885</v>
      </c>
      <c r="D483" s="132"/>
      <c r="E483" s="168" t="s">
        <v>88</v>
      </c>
      <c r="F483" s="44" t="s">
        <v>1032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1031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2.8" x14ac:dyDescent="0.3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1033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1039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2.8" x14ac:dyDescent="0.3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1034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1039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62.4" x14ac:dyDescent="0.3">
      <c r="A486" s="132">
        <v>480</v>
      </c>
      <c r="B486" s="171" t="s">
        <v>40</v>
      </c>
      <c r="C486" s="44" t="s">
        <v>885</v>
      </c>
      <c r="D486" s="132"/>
      <c r="E486" s="171" t="s">
        <v>88</v>
      </c>
      <c r="F486" s="44" t="s">
        <v>1035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1040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62.4" x14ac:dyDescent="0.3">
      <c r="A487" s="132">
        <v>481</v>
      </c>
      <c r="B487" s="171" t="s">
        <v>40</v>
      </c>
      <c r="C487" s="44" t="s">
        <v>885</v>
      </c>
      <c r="D487" s="132"/>
      <c r="E487" s="171" t="s">
        <v>88</v>
      </c>
      <c r="F487" s="44" t="s">
        <v>1036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1041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62.4" x14ac:dyDescent="0.3">
      <c r="A488" s="132">
        <v>482</v>
      </c>
      <c r="B488" s="171" t="s">
        <v>40</v>
      </c>
      <c r="C488" s="44" t="s">
        <v>885</v>
      </c>
      <c r="D488" s="132"/>
      <c r="E488" s="171" t="s">
        <v>88</v>
      </c>
      <c r="F488" s="44" t="s">
        <v>1037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1042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62.4" x14ac:dyDescent="0.3">
      <c r="A489" s="132">
        <v>483</v>
      </c>
      <c r="B489" s="171" t="s">
        <v>40</v>
      </c>
      <c r="C489" s="44" t="s">
        <v>885</v>
      </c>
      <c r="D489" s="132"/>
      <c r="E489" s="171" t="s">
        <v>88</v>
      </c>
      <c r="F489" s="44" t="s">
        <v>1038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1043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2.4" x14ac:dyDescent="0.3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909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1044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4.8" x14ac:dyDescent="0.3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854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1045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2.4" x14ac:dyDescent="0.3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1046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1050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2.4" x14ac:dyDescent="0.3">
      <c r="A493" s="132">
        <v>487</v>
      </c>
      <c r="B493" s="173" t="s">
        <v>21</v>
      </c>
      <c r="C493" s="44" t="s">
        <v>734</v>
      </c>
      <c r="D493" s="132"/>
      <c r="E493" s="173" t="s">
        <v>75</v>
      </c>
      <c r="F493" s="44" t="s">
        <v>1047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1051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2.4" x14ac:dyDescent="0.3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1048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1052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2.4" x14ac:dyDescent="0.3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1049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1053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4.8" x14ac:dyDescent="0.3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1054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1057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4.8" x14ac:dyDescent="0.3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1055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1058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0.4" x14ac:dyDescent="0.3">
      <c r="A498" s="132">
        <v>492</v>
      </c>
      <c r="B498" s="175" t="s">
        <v>21</v>
      </c>
      <c r="C498" s="44" t="s">
        <v>406</v>
      </c>
      <c r="D498" s="132"/>
      <c r="E498" s="175" t="s">
        <v>75</v>
      </c>
      <c r="F498" s="44" t="s">
        <v>1056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1059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2.4" x14ac:dyDescent="0.3">
      <c r="A499" s="132">
        <v>493</v>
      </c>
      <c r="B499" s="177" t="s">
        <v>21</v>
      </c>
      <c r="C499" s="44" t="s">
        <v>413</v>
      </c>
      <c r="D499" s="132"/>
      <c r="E499" s="177" t="s">
        <v>88</v>
      </c>
      <c r="F499" s="44" t="s">
        <v>1060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1061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2.4" x14ac:dyDescent="0.3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1062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1063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1173</v>
      </c>
      <c r="U500" s="132"/>
      <c r="V500" s="132"/>
    </row>
    <row r="501" spans="1:22" ht="62.4" x14ac:dyDescent="0.3">
      <c r="A501" s="132">
        <v>495</v>
      </c>
      <c r="B501" s="180" t="s">
        <v>21</v>
      </c>
      <c r="C501" s="44" t="s">
        <v>1065</v>
      </c>
      <c r="D501" s="132"/>
      <c r="E501" s="180" t="s">
        <v>75</v>
      </c>
      <c r="F501" s="44" t="s">
        <v>1064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1066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2.4" x14ac:dyDescent="0.3">
      <c r="A502" s="132">
        <v>496</v>
      </c>
      <c r="B502" s="181" t="s">
        <v>21</v>
      </c>
      <c r="C502" s="44" t="s">
        <v>1069</v>
      </c>
      <c r="D502" s="132"/>
      <c r="E502" s="181" t="s">
        <v>75</v>
      </c>
      <c r="F502" s="44" t="s">
        <v>1067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1071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2.4" x14ac:dyDescent="0.3">
      <c r="A503" s="132">
        <v>497</v>
      </c>
      <c r="B503" s="181" t="s">
        <v>21</v>
      </c>
      <c r="C503" s="44" t="s">
        <v>1070</v>
      </c>
      <c r="D503" s="132"/>
      <c r="E503" s="181" t="s">
        <v>75</v>
      </c>
      <c r="F503" s="44" t="s">
        <v>1068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1072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2.4" x14ac:dyDescent="0.3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1073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1076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2.4" x14ac:dyDescent="0.3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1074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1077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2.4" x14ac:dyDescent="0.3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1075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1078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2.4" x14ac:dyDescent="0.3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1079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1084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2.4" x14ac:dyDescent="0.3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1080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1085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2.4" x14ac:dyDescent="0.3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1081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1086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2.4" x14ac:dyDescent="0.3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1082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1087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2.4" x14ac:dyDescent="0.3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1083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1088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2.4" x14ac:dyDescent="0.3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1089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1094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2.4" x14ac:dyDescent="0.3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1090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1095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2.4" x14ac:dyDescent="0.3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1091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1096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2.4" x14ac:dyDescent="0.3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1092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1097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2.4" x14ac:dyDescent="0.3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1093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1098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6" x14ac:dyDescent="0.3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1099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1100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2.4" x14ac:dyDescent="0.3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1101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1107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2.4" x14ac:dyDescent="0.3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1102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1108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2.4" x14ac:dyDescent="0.3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1103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1109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2.4" x14ac:dyDescent="0.3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1104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1110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2.4" x14ac:dyDescent="0.3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1105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1111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2.4" x14ac:dyDescent="0.3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1106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1112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62.4" x14ac:dyDescent="0.3">
      <c r="A524" s="132">
        <v>518</v>
      </c>
      <c r="B524" s="188" t="s">
        <v>40</v>
      </c>
      <c r="C524" s="44" t="s">
        <v>41</v>
      </c>
      <c r="D524" s="132"/>
      <c r="E524" s="188" t="s">
        <v>373</v>
      </c>
      <c r="F524" s="44" t="s">
        <v>1113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1119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2.4" x14ac:dyDescent="0.3">
      <c r="A525" s="132">
        <v>519</v>
      </c>
      <c r="B525" s="188" t="s">
        <v>40</v>
      </c>
      <c r="C525" s="44" t="s">
        <v>41</v>
      </c>
      <c r="D525" s="132"/>
      <c r="E525" s="188" t="s">
        <v>373</v>
      </c>
      <c r="F525" s="44" t="s">
        <v>1114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1120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62.4" x14ac:dyDescent="0.3">
      <c r="A526" s="132">
        <v>520</v>
      </c>
      <c r="B526" s="188" t="s">
        <v>40</v>
      </c>
      <c r="C526" s="44" t="s">
        <v>41</v>
      </c>
      <c r="D526" s="132"/>
      <c r="E526" s="188" t="s">
        <v>373</v>
      </c>
      <c r="F526" s="44" t="s">
        <v>1115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1121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2.4" x14ac:dyDescent="0.3">
      <c r="A527" s="132">
        <v>521</v>
      </c>
      <c r="B527" s="188" t="s">
        <v>40</v>
      </c>
      <c r="C527" s="44" t="s">
        <v>41</v>
      </c>
      <c r="D527" s="132"/>
      <c r="E527" s="188" t="s">
        <v>373</v>
      </c>
      <c r="F527" s="44" t="s">
        <v>1116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1122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2.4" x14ac:dyDescent="0.3">
      <c r="A528" s="132">
        <v>522</v>
      </c>
      <c r="B528" s="188" t="s">
        <v>21</v>
      </c>
      <c r="C528" s="44" t="s">
        <v>1118</v>
      </c>
      <c r="D528" s="132"/>
      <c r="E528" s="188" t="s">
        <v>75</v>
      </c>
      <c r="F528" s="44" t="s">
        <v>1117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1123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2.4" x14ac:dyDescent="0.3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909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1126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2.4" x14ac:dyDescent="0.3">
      <c r="A530" s="132">
        <v>524</v>
      </c>
      <c r="B530" s="188" t="s">
        <v>40</v>
      </c>
      <c r="C530" s="44" t="s">
        <v>41</v>
      </c>
      <c r="D530" s="132"/>
      <c r="E530" s="188" t="s">
        <v>373</v>
      </c>
      <c r="F530" s="44" t="s">
        <v>1125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1127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2.4" x14ac:dyDescent="0.3">
      <c r="A531" s="132">
        <v>525</v>
      </c>
      <c r="B531" s="188" t="s">
        <v>40</v>
      </c>
      <c r="C531" s="44" t="s">
        <v>41</v>
      </c>
      <c r="D531" s="132"/>
      <c r="E531" s="188" t="s">
        <v>373</v>
      </c>
      <c r="F531" s="44" t="s">
        <v>1124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1128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2.4" x14ac:dyDescent="0.3">
      <c r="A532" s="132">
        <v>526</v>
      </c>
      <c r="B532" s="188" t="s">
        <v>21</v>
      </c>
      <c r="C532" s="44" t="s">
        <v>517</v>
      </c>
      <c r="D532" s="132"/>
      <c r="E532" s="188" t="s">
        <v>75</v>
      </c>
      <c r="F532" s="44" t="s">
        <v>1129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1130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4.8" x14ac:dyDescent="0.3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1131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1132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6.8" x14ac:dyDescent="0.3">
      <c r="A534" s="132">
        <v>528</v>
      </c>
      <c r="B534" s="194" t="s">
        <v>21</v>
      </c>
      <c r="C534" s="44" t="s">
        <v>1134</v>
      </c>
      <c r="D534" s="132"/>
      <c r="E534" s="194" t="s">
        <v>75</v>
      </c>
      <c r="F534" s="44" t="s">
        <v>1133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1135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2.4" x14ac:dyDescent="0.3">
      <c r="A535" s="132">
        <v>529</v>
      </c>
      <c r="B535" s="195" t="s">
        <v>21</v>
      </c>
      <c r="C535" s="44" t="s">
        <v>1137</v>
      </c>
      <c r="D535" s="132"/>
      <c r="E535" s="195" t="s">
        <v>75</v>
      </c>
      <c r="F535" s="44" t="s">
        <v>1136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1138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2.4" x14ac:dyDescent="0.3">
      <c r="A536" s="132">
        <v>530</v>
      </c>
      <c r="B536" s="197" t="s">
        <v>40</v>
      </c>
      <c r="C536" s="44" t="s">
        <v>542</v>
      </c>
      <c r="D536" s="132"/>
      <c r="E536" s="197" t="s">
        <v>75</v>
      </c>
      <c r="F536" s="44" t="s">
        <v>1139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1145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2.4" x14ac:dyDescent="0.3">
      <c r="A537" s="132">
        <v>531</v>
      </c>
      <c r="B537" s="197" t="s">
        <v>40</v>
      </c>
      <c r="C537" s="44" t="s">
        <v>542</v>
      </c>
      <c r="D537" s="132"/>
      <c r="E537" s="197" t="s">
        <v>75</v>
      </c>
      <c r="F537" s="44" t="s">
        <v>1140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1146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2.4" x14ac:dyDescent="0.3">
      <c r="A538" s="132">
        <v>532</v>
      </c>
      <c r="B538" s="197" t="s">
        <v>21</v>
      </c>
      <c r="C538" s="44" t="s">
        <v>1143</v>
      </c>
      <c r="D538" s="132"/>
      <c r="E538" s="197" t="s">
        <v>75</v>
      </c>
      <c r="F538" s="44" t="s">
        <v>1141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1147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2.4" x14ac:dyDescent="0.3">
      <c r="A539" s="132">
        <v>533</v>
      </c>
      <c r="B539" s="197" t="s">
        <v>21</v>
      </c>
      <c r="C539" s="44" t="s">
        <v>1144</v>
      </c>
      <c r="D539" s="132"/>
      <c r="E539" s="197" t="s">
        <v>75</v>
      </c>
      <c r="F539" s="44" t="s">
        <v>1142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1148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" x14ac:dyDescent="0.3">
      <c r="A540" s="132">
        <v>534</v>
      </c>
      <c r="B540" s="132" t="s">
        <v>1151</v>
      </c>
      <c r="C540" s="44" t="s">
        <v>1153</v>
      </c>
      <c r="D540" s="132"/>
      <c r="E540" s="197" t="s">
        <v>75</v>
      </c>
      <c r="F540" s="44" t="s">
        <v>1149</v>
      </c>
      <c r="G540" s="132" t="s">
        <v>1150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1152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6.8" x14ac:dyDescent="0.3">
      <c r="A541" s="132">
        <v>535</v>
      </c>
      <c r="B541" s="199" t="s">
        <v>21</v>
      </c>
      <c r="C541" s="44" t="s">
        <v>32</v>
      </c>
      <c r="D541" s="132"/>
      <c r="E541" s="199" t="s">
        <v>373</v>
      </c>
      <c r="F541" s="44" t="s">
        <v>1154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1157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2.4" x14ac:dyDescent="0.3">
      <c r="A542" s="132">
        <v>536</v>
      </c>
      <c r="B542" s="199" t="s">
        <v>21</v>
      </c>
      <c r="C542" s="44" t="s">
        <v>1156</v>
      </c>
      <c r="D542" s="132"/>
      <c r="E542" s="199" t="s">
        <v>75</v>
      </c>
      <c r="F542" s="44" t="s">
        <v>1155</v>
      </c>
      <c r="G542" s="132" t="s">
        <v>1159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1158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2.4" x14ac:dyDescent="0.3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1160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1161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2.4" x14ac:dyDescent="0.3">
      <c r="A544" s="132">
        <v>538</v>
      </c>
      <c r="B544" s="203" t="s">
        <v>21</v>
      </c>
      <c r="C544" s="41" t="s">
        <v>1070</v>
      </c>
      <c r="D544" s="132"/>
      <c r="E544" s="203" t="s">
        <v>75</v>
      </c>
      <c r="F544" s="44" t="s">
        <v>1068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1162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2.4" x14ac:dyDescent="0.3">
      <c r="A545" s="132">
        <v>539</v>
      </c>
      <c r="B545" s="204" t="s">
        <v>21</v>
      </c>
      <c r="C545" s="44" t="s">
        <v>1164</v>
      </c>
      <c r="D545" s="132"/>
      <c r="E545" s="204" t="s">
        <v>75</v>
      </c>
      <c r="F545" s="208" t="s">
        <v>1163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1165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6.8" x14ac:dyDescent="0.3">
      <c r="A546" s="132">
        <v>540</v>
      </c>
      <c r="B546" s="206" t="s">
        <v>21</v>
      </c>
      <c r="C546" s="44" t="s">
        <v>1169</v>
      </c>
      <c r="D546" s="206" t="s">
        <v>58</v>
      </c>
      <c r="E546" s="206" t="s">
        <v>75</v>
      </c>
      <c r="F546" s="44" t="s">
        <v>1166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1170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62.4" x14ac:dyDescent="0.3">
      <c r="A547" s="132">
        <v>541</v>
      </c>
      <c r="B547" s="206" t="s">
        <v>40</v>
      </c>
      <c r="C547" s="44" t="s">
        <v>885</v>
      </c>
      <c r="D547" s="132"/>
      <c r="E547" s="206" t="s">
        <v>373</v>
      </c>
      <c r="F547" s="44" t="s">
        <v>1167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1171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2.4" x14ac:dyDescent="0.3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1168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1172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2.4" x14ac:dyDescent="0.3">
      <c r="A549" s="132">
        <v>543</v>
      </c>
      <c r="B549" s="209" t="s">
        <v>40</v>
      </c>
      <c r="C549" s="44" t="s">
        <v>41</v>
      </c>
      <c r="D549" s="132"/>
      <c r="E549" s="209" t="s">
        <v>373</v>
      </c>
      <c r="F549" s="44" t="s">
        <v>1174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1175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" x14ac:dyDescent="0.3">
      <c r="A550" s="132">
        <v>544</v>
      </c>
      <c r="B550" s="211" t="s">
        <v>21</v>
      </c>
      <c r="C550" s="156" t="s">
        <v>1179</v>
      </c>
      <c r="D550" s="216" t="s">
        <v>58</v>
      </c>
      <c r="E550" s="211" t="s">
        <v>75</v>
      </c>
      <c r="F550" s="96" t="s">
        <v>1176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1177</v>
      </c>
      <c r="O550" s="133">
        <v>45407</v>
      </c>
      <c r="P550" s="213" t="s">
        <v>1178</v>
      </c>
      <c r="Q550" s="132"/>
      <c r="R550" s="132"/>
      <c r="S550" s="132"/>
      <c r="T550" s="133"/>
      <c r="U550" s="230" t="s">
        <v>93</v>
      </c>
      <c r="V550" s="132"/>
    </row>
    <row r="551" spans="1:22" ht="78" x14ac:dyDescent="0.3">
      <c r="A551" s="132">
        <v>545</v>
      </c>
      <c r="B551" s="212" t="s">
        <v>40</v>
      </c>
      <c r="C551" s="44" t="s">
        <v>885</v>
      </c>
      <c r="D551" s="132"/>
      <c r="E551" s="212" t="s">
        <v>373</v>
      </c>
      <c r="F551" s="44" t="s">
        <v>1180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1181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2.4" x14ac:dyDescent="0.3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1182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1185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2.4" x14ac:dyDescent="0.3">
      <c r="A553" s="132">
        <v>547</v>
      </c>
      <c r="B553" s="214" t="s">
        <v>40</v>
      </c>
      <c r="C553" s="44" t="s">
        <v>41</v>
      </c>
      <c r="D553" s="132"/>
      <c r="E553" s="214" t="s">
        <v>373</v>
      </c>
      <c r="F553" s="44" t="s">
        <v>1183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1186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62.4" x14ac:dyDescent="0.3">
      <c r="A554" s="132">
        <v>548</v>
      </c>
      <c r="B554" s="214" t="s">
        <v>40</v>
      </c>
      <c r="C554" s="44" t="s">
        <v>885</v>
      </c>
      <c r="D554" s="132"/>
      <c r="E554" s="214" t="s">
        <v>373</v>
      </c>
      <c r="F554" s="44" t="s">
        <v>1184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1187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2.4" x14ac:dyDescent="0.3">
      <c r="A555" s="132">
        <v>549</v>
      </c>
      <c r="B555" s="216" t="s">
        <v>21</v>
      </c>
      <c r="C555" s="44" t="s">
        <v>413</v>
      </c>
      <c r="D555" s="132"/>
      <c r="E555" s="216" t="s">
        <v>75</v>
      </c>
      <c r="F555" s="44" t="s">
        <v>1188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1189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62.4" x14ac:dyDescent="0.3">
      <c r="A556" s="132">
        <v>550</v>
      </c>
      <c r="B556" s="217" t="s">
        <v>40</v>
      </c>
      <c r="C556" s="44" t="s">
        <v>885</v>
      </c>
      <c r="D556" s="132"/>
      <c r="E556" s="217" t="s">
        <v>373</v>
      </c>
      <c r="F556" s="44" t="s">
        <v>1190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1191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2.4" x14ac:dyDescent="0.3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1192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1194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2.4" x14ac:dyDescent="0.3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1193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1195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2.4" x14ac:dyDescent="0.3">
      <c r="A559" s="132">
        <v>553</v>
      </c>
      <c r="B559" s="221" t="s">
        <v>21</v>
      </c>
      <c r="C559" s="44" t="s">
        <v>895</v>
      </c>
      <c r="D559" s="132"/>
      <c r="E559" s="221" t="s">
        <v>75</v>
      </c>
      <c r="F559" s="225" t="s">
        <v>1002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1198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2.4" x14ac:dyDescent="0.3">
      <c r="A560" s="132">
        <v>554</v>
      </c>
      <c r="B560" s="221" t="s">
        <v>21</v>
      </c>
      <c r="C560" s="44" t="s">
        <v>1197</v>
      </c>
      <c r="D560" s="132"/>
      <c r="E560" s="221" t="s">
        <v>75</v>
      </c>
      <c r="F560" s="225" t="s">
        <v>1196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1199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6.8" x14ac:dyDescent="0.3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1154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1204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2.4" x14ac:dyDescent="0.3">
      <c r="A562" s="132">
        <v>556</v>
      </c>
      <c r="B562" s="223" t="s">
        <v>40</v>
      </c>
      <c r="C562" s="44" t="s">
        <v>542</v>
      </c>
      <c r="D562" s="132"/>
      <c r="E562" s="223" t="s">
        <v>75</v>
      </c>
      <c r="F562" s="44" t="s">
        <v>1200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1205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2.4" x14ac:dyDescent="0.3">
      <c r="A563" s="132">
        <v>557</v>
      </c>
      <c r="B563" s="223" t="s">
        <v>40</v>
      </c>
      <c r="C563" s="44" t="s">
        <v>542</v>
      </c>
      <c r="D563" s="132"/>
      <c r="E563" s="226" t="s">
        <v>75</v>
      </c>
      <c r="F563" s="44" t="s">
        <v>1201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1206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2.4" x14ac:dyDescent="0.3">
      <c r="A564" s="132">
        <v>558</v>
      </c>
      <c r="B564" s="223" t="s">
        <v>40</v>
      </c>
      <c r="C564" s="44" t="s">
        <v>41</v>
      </c>
      <c r="D564" s="132"/>
      <c r="E564" s="223" t="s">
        <v>373</v>
      </c>
      <c r="F564" s="44" t="s">
        <v>1202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1207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" x14ac:dyDescent="0.3">
      <c r="A565" s="132">
        <v>559</v>
      </c>
      <c r="B565" s="223" t="s">
        <v>40</v>
      </c>
      <c r="C565" s="44" t="s">
        <v>885</v>
      </c>
      <c r="D565" s="132"/>
      <c r="E565" s="223" t="s">
        <v>373</v>
      </c>
      <c r="F565" s="44" t="s">
        <v>1203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1208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2.4" x14ac:dyDescent="0.3">
      <c r="A566" s="132">
        <v>560</v>
      </c>
      <c r="B566" s="226" t="s">
        <v>21</v>
      </c>
      <c r="C566" s="41" t="s">
        <v>1210</v>
      </c>
      <c r="D566" s="132"/>
      <c r="E566" s="223" t="s">
        <v>75</v>
      </c>
      <c r="F566" s="225" t="s">
        <v>1209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1211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2.4" x14ac:dyDescent="0.3">
      <c r="A567" s="132">
        <v>561</v>
      </c>
      <c r="B567" s="228" t="s">
        <v>21</v>
      </c>
      <c r="C567" s="44" t="s">
        <v>1144</v>
      </c>
      <c r="D567" s="132"/>
      <c r="E567" s="228" t="s">
        <v>75</v>
      </c>
      <c r="F567" s="225" t="s">
        <v>1142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1212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6.8" x14ac:dyDescent="0.3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1213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1214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2.4" x14ac:dyDescent="0.3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909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1215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2.4" x14ac:dyDescent="0.3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909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1216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2.4" x14ac:dyDescent="0.3">
      <c r="A571" s="132">
        <v>565</v>
      </c>
      <c r="B571" s="233" t="s">
        <v>21</v>
      </c>
      <c r="C571" s="239" t="s">
        <v>1218</v>
      </c>
      <c r="D571" s="132"/>
      <c r="E571" s="233" t="s">
        <v>75</v>
      </c>
      <c r="F571" s="236" t="s">
        <v>1217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1219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6.8" x14ac:dyDescent="0.3">
      <c r="A572" s="132">
        <v>566</v>
      </c>
      <c r="B572" s="43" t="s">
        <v>21</v>
      </c>
      <c r="C572" s="44" t="s">
        <v>1220</v>
      </c>
      <c r="D572" s="250" t="s">
        <v>58</v>
      </c>
      <c r="E572" s="234" t="s">
        <v>75</v>
      </c>
      <c r="F572" s="44" t="s">
        <v>1221</v>
      </c>
      <c r="G572" s="132" t="s">
        <v>1224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1225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2.4" x14ac:dyDescent="0.3">
      <c r="A573" s="132">
        <v>567</v>
      </c>
      <c r="B573" s="43" t="s">
        <v>21</v>
      </c>
      <c r="C573" s="44" t="s">
        <v>735</v>
      </c>
      <c r="D573" s="107"/>
      <c r="E573" s="234" t="s">
        <v>75</v>
      </c>
      <c r="F573" s="44" t="s">
        <v>1222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1226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2.4" x14ac:dyDescent="0.3">
      <c r="A574" s="132">
        <v>568</v>
      </c>
      <c r="B574" s="43" t="s">
        <v>21</v>
      </c>
      <c r="C574" s="44" t="s">
        <v>1134</v>
      </c>
      <c r="D574" s="107"/>
      <c r="E574" s="234" t="s">
        <v>75</v>
      </c>
      <c r="F574" s="44" t="s">
        <v>1223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1227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2.4" x14ac:dyDescent="0.3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1235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2.4" x14ac:dyDescent="0.3">
      <c r="A576" s="132">
        <v>570</v>
      </c>
      <c r="B576" s="43" t="s">
        <v>40</v>
      </c>
      <c r="C576" s="44" t="s">
        <v>542</v>
      </c>
      <c r="D576" s="132"/>
      <c r="E576" s="237" t="s">
        <v>75</v>
      </c>
      <c r="F576" s="44" t="s">
        <v>1228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1236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2.4" x14ac:dyDescent="0.3">
      <c r="A577" s="132">
        <v>571</v>
      </c>
      <c r="B577" s="43" t="s">
        <v>40</v>
      </c>
      <c r="C577" s="44" t="s">
        <v>41</v>
      </c>
      <c r="D577" s="132"/>
      <c r="E577" s="237" t="s">
        <v>373</v>
      </c>
      <c r="F577" s="44" t="s">
        <v>1229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1237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" x14ac:dyDescent="0.3">
      <c r="A578" s="132">
        <v>572</v>
      </c>
      <c r="B578" s="43" t="s">
        <v>40</v>
      </c>
      <c r="C578" s="44" t="s">
        <v>41</v>
      </c>
      <c r="D578" s="132"/>
      <c r="E578" s="237" t="s">
        <v>373</v>
      </c>
      <c r="F578" s="44" t="s">
        <v>1230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1238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62.4" x14ac:dyDescent="0.3">
      <c r="A579" s="132">
        <v>573</v>
      </c>
      <c r="B579" s="43" t="s">
        <v>40</v>
      </c>
      <c r="C579" s="44" t="s">
        <v>885</v>
      </c>
      <c r="D579" s="132"/>
      <c r="E579" s="237" t="s">
        <v>373</v>
      </c>
      <c r="F579" s="44" t="s">
        <v>1231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1239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2.4" x14ac:dyDescent="0.3">
      <c r="A580" s="132">
        <v>574</v>
      </c>
      <c r="B580" s="43" t="s">
        <v>40</v>
      </c>
      <c r="C580" s="44" t="s">
        <v>41</v>
      </c>
      <c r="D580" s="132"/>
      <c r="E580" s="237" t="s">
        <v>373</v>
      </c>
      <c r="F580" s="44" t="s">
        <v>1232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1240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09.2" x14ac:dyDescent="0.3">
      <c r="A581" s="132">
        <v>575</v>
      </c>
      <c r="B581" s="43" t="s">
        <v>40</v>
      </c>
      <c r="C581" s="44" t="s">
        <v>1234</v>
      </c>
      <c r="D581" s="132"/>
      <c r="E581" s="237" t="s">
        <v>373</v>
      </c>
      <c r="F581" s="44" t="s">
        <v>1233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1241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2.4" x14ac:dyDescent="0.3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1242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1244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2.4" x14ac:dyDescent="0.3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1243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1245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2.4" x14ac:dyDescent="0.3">
      <c r="A584" s="132">
        <v>578</v>
      </c>
      <c r="B584" s="43" t="s">
        <v>21</v>
      </c>
      <c r="C584" s="44" t="s">
        <v>1248</v>
      </c>
      <c r="D584" s="132"/>
      <c r="E584" s="242" t="s">
        <v>75</v>
      </c>
      <c r="F584" s="44" t="s">
        <v>1246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1250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2.4" x14ac:dyDescent="0.3">
      <c r="A585" s="132">
        <v>579</v>
      </c>
      <c r="B585" s="43" t="s">
        <v>40</v>
      </c>
      <c r="C585" s="44" t="s">
        <v>1249</v>
      </c>
      <c r="D585" s="132"/>
      <c r="E585" s="242" t="s">
        <v>75</v>
      </c>
      <c r="F585" s="44" t="s">
        <v>1247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1251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2.4" x14ac:dyDescent="0.3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1252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1253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2.4" x14ac:dyDescent="0.3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1254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1255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2.4" x14ac:dyDescent="0.3">
      <c r="A588" s="132">
        <v>582</v>
      </c>
      <c r="B588" s="43" t="s">
        <v>21</v>
      </c>
      <c r="C588" s="44" t="s">
        <v>413</v>
      </c>
      <c r="D588" s="132"/>
      <c r="E588" s="245" t="s">
        <v>75</v>
      </c>
      <c r="F588" s="225" t="s">
        <v>1256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1258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2.4" x14ac:dyDescent="0.3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1257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1259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2.4" x14ac:dyDescent="0.3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1260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1261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62.4" x14ac:dyDescent="0.3">
      <c r="A591" s="132">
        <v>585</v>
      </c>
      <c r="B591" s="43" t="s">
        <v>40</v>
      </c>
      <c r="C591" s="44" t="s">
        <v>885</v>
      </c>
      <c r="D591" s="132"/>
      <c r="E591" s="249" t="s">
        <v>75</v>
      </c>
      <c r="F591" s="44" t="s">
        <v>1262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1263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2.4" x14ac:dyDescent="0.3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1264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1265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0.4" x14ac:dyDescent="0.3">
      <c r="A593" s="132">
        <v>587</v>
      </c>
      <c r="B593" s="43" t="s">
        <v>40</v>
      </c>
      <c r="C593" s="44" t="s">
        <v>41</v>
      </c>
      <c r="D593" s="250" t="s">
        <v>58</v>
      </c>
      <c r="E593" s="250" t="s">
        <v>373</v>
      </c>
      <c r="F593" s="44" t="s">
        <v>1266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1267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6.8" x14ac:dyDescent="0.3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1268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1270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09.2" x14ac:dyDescent="0.3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1269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1271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2.4" x14ac:dyDescent="0.3">
      <c r="A596" s="132">
        <v>590</v>
      </c>
      <c r="B596" s="43" t="s">
        <v>21</v>
      </c>
      <c r="C596" s="44" t="s">
        <v>1144</v>
      </c>
      <c r="D596" s="132"/>
      <c r="E596" s="253" t="s">
        <v>75</v>
      </c>
      <c r="F596" s="44" t="s">
        <v>1142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1272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2.4" x14ac:dyDescent="0.3">
      <c r="A597" s="132">
        <v>591</v>
      </c>
      <c r="B597" s="43" t="s">
        <v>21</v>
      </c>
      <c r="C597" s="44" t="s">
        <v>413</v>
      </c>
      <c r="D597" s="132"/>
      <c r="E597" s="254" t="s">
        <v>75</v>
      </c>
      <c r="F597" s="225" t="s">
        <v>1273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1275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2.4" x14ac:dyDescent="0.3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909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1276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2.4" x14ac:dyDescent="0.3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1274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1277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62.4" x14ac:dyDescent="0.3">
      <c r="A600" s="132">
        <v>594</v>
      </c>
      <c r="B600" s="43" t="s">
        <v>40</v>
      </c>
      <c r="C600" s="44" t="s">
        <v>885</v>
      </c>
      <c r="D600" s="132"/>
      <c r="E600" s="257" t="s">
        <v>373</v>
      </c>
      <c r="F600" s="44" t="s">
        <v>1278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1287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62.4" x14ac:dyDescent="0.3">
      <c r="A601" s="132">
        <v>595</v>
      </c>
      <c r="B601" s="43" t="s">
        <v>40</v>
      </c>
      <c r="C601" s="44" t="s">
        <v>885</v>
      </c>
      <c r="D601" s="132"/>
      <c r="E601" s="257" t="s">
        <v>373</v>
      </c>
      <c r="F601" s="44" t="s">
        <v>1279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1288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2.4" x14ac:dyDescent="0.3">
      <c r="A602" s="132">
        <v>596</v>
      </c>
      <c r="B602" s="43" t="s">
        <v>21</v>
      </c>
      <c r="C602" s="44" t="s">
        <v>1286</v>
      </c>
      <c r="D602" s="132"/>
      <c r="E602" s="257" t="s">
        <v>75</v>
      </c>
      <c r="F602" s="44" t="s">
        <v>1280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1289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" x14ac:dyDescent="0.3">
      <c r="A603" s="132">
        <v>597</v>
      </c>
      <c r="B603" s="43" t="s">
        <v>40</v>
      </c>
      <c r="C603" s="44" t="s">
        <v>885</v>
      </c>
      <c r="D603" s="132"/>
      <c r="E603" s="257" t="s">
        <v>373</v>
      </c>
      <c r="F603" s="44" t="s">
        <v>1281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1290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" x14ac:dyDescent="0.3">
      <c r="A604" s="132">
        <v>598</v>
      </c>
      <c r="B604" s="43" t="s">
        <v>40</v>
      </c>
      <c r="C604" s="44" t="s">
        <v>885</v>
      </c>
      <c r="D604" s="132"/>
      <c r="E604" s="257" t="s">
        <v>373</v>
      </c>
      <c r="F604" s="44" t="s">
        <v>1282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1291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" x14ac:dyDescent="0.3">
      <c r="A605" s="132">
        <v>599</v>
      </c>
      <c r="B605" s="43" t="s">
        <v>40</v>
      </c>
      <c r="C605" s="44" t="s">
        <v>885</v>
      </c>
      <c r="D605" s="132"/>
      <c r="E605" s="257" t="s">
        <v>373</v>
      </c>
      <c r="F605" s="44" t="s">
        <v>1283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1292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2.4" x14ac:dyDescent="0.3">
      <c r="A606" s="132">
        <v>600</v>
      </c>
      <c r="B606" s="43" t="s">
        <v>40</v>
      </c>
      <c r="C606" s="44" t="s">
        <v>41</v>
      </c>
      <c r="D606" s="132"/>
      <c r="E606" s="257" t="s">
        <v>373</v>
      </c>
      <c r="F606" s="44" t="s">
        <v>1284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1293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" x14ac:dyDescent="0.3">
      <c r="A607" s="132">
        <v>601</v>
      </c>
      <c r="B607" s="43" t="s">
        <v>40</v>
      </c>
      <c r="C607" s="44" t="s">
        <v>885</v>
      </c>
      <c r="D607" s="132"/>
      <c r="E607" s="257" t="s">
        <v>373</v>
      </c>
      <c r="F607" s="44" t="s">
        <v>1285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1294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2.4" x14ac:dyDescent="0.3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1295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1296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2.4" x14ac:dyDescent="0.3">
      <c r="A609" s="132">
        <v>603</v>
      </c>
      <c r="B609" s="43" t="s">
        <v>21</v>
      </c>
      <c r="C609" s="44" t="s">
        <v>413</v>
      </c>
      <c r="D609" s="132"/>
      <c r="E609" s="259" t="s">
        <v>373</v>
      </c>
      <c r="F609" s="225" t="s">
        <v>1297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1298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2.4" x14ac:dyDescent="0.3">
      <c r="A610" s="132">
        <v>604</v>
      </c>
      <c r="B610" s="43" t="s">
        <v>40</v>
      </c>
      <c r="C610" s="44" t="s">
        <v>41</v>
      </c>
      <c r="D610" s="132"/>
      <c r="E610" s="260" t="s">
        <v>75</v>
      </c>
      <c r="F610" s="44" t="s">
        <v>1299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1300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2.4" x14ac:dyDescent="0.3">
      <c r="A611" s="132">
        <v>605</v>
      </c>
      <c r="B611" s="43" t="s">
        <v>21</v>
      </c>
      <c r="C611" s="44" t="s">
        <v>1303</v>
      </c>
      <c r="D611" s="132"/>
      <c r="E611" s="261" t="s">
        <v>75</v>
      </c>
      <c r="F611" s="44" t="s">
        <v>1301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1304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2.4" x14ac:dyDescent="0.3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1302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1305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2.4" x14ac:dyDescent="0.3">
      <c r="A613" s="132">
        <v>607</v>
      </c>
      <c r="B613" s="43" t="s">
        <v>21</v>
      </c>
      <c r="C613" s="44" t="s">
        <v>895</v>
      </c>
      <c r="D613" s="132"/>
      <c r="E613" s="264" t="s">
        <v>75</v>
      </c>
      <c r="F613" s="44" t="s">
        <v>1306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1308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2.4" x14ac:dyDescent="0.3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1307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1309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2.4" x14ac:dyDescent="0.3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1310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1311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62.4" x14ac:dyDescent="0.3">
      <c r="A616" s="132">
        <v>610</v>
      </c>
      <c r="B616" s="43" t="s">
        <v>40</v>
      </c>
      <c r="C616" s="44" t="s">
        <v>885</v>
      </c>
      <c r="D616" s="132"/>
      <c r="E616" s="267" t="s">
        <v>373</v>
      </c>
      <c r="F616" s="44" t="s">
        <v>1312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1316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62.4" x14ac:dyDescent="0.3">
      <c r="A617" s="132">
        <v>611</v>
      </c>
      <c r="B617" s="43" t="s">
        <v>40</v>
      </c>
      <c r="C617" s="44" t="s">
        <v>885</v>
      </c>
      <c r="D617" s="132"/>
      <c r="E617" s="267" t="s">
        <v>373</v>
      </c>
      <c r="F617" s="44" t="s">
        <v>1313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1317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3.6" x14ac:dyDescent="0.3">
      <c r="A618" s="132">
        <v>612</v>
      </c>
      <c r="B618" s="43" t="s">
        <v>21</v>
      </c>
      <c r="C618" s="44" t="s">
        <v>1315</v>
      </c>
      <c r="D618" s="132"/>
      <c r="E618" s="267" t="s">
        <v>75</v>
      </c>
      <c r="F618" s="44" t="s">
        <v>1314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1318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62.4" x14ac:dyDescent="0.3">
      <c r="A619" s="132">
        <v>613</v>
      </c>
      <c r="B619" s="43" t="s">
        <v>40</v>
      </c>
      <c r="C619" s="44" t="s">
        <v>885</v>
      </c>
      <c r="D619" s="132"/>
      <c r="E619" s="269" t="s">
        <v>373</v>
      </c>
      <c r="F619" s="44" t="s">
        <v>1319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1320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2.4" x14ac:dyDescent="0.3">
      <c r="A620" s="132">
        <v>614</v>
      </c>
      <c r="B620" s="43" t="s">
        <v>1151</v>
      </c>
      <c r="C620" s="44" t="s">
        <v>1323</v>
      </c>
      <c r="D620" s="132"/>
      <c r="E620" s="271" t="s">
        <v>75</v>
      </c>
      <c r="F620" s="44" t="s">
        <v>1321</v>
      </c>
      <c r="G620" s="132" t="s">
        <v>1150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1324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2.4" x14ac:dyDescent="0.3">
      <c r="A621" s="132">
        <v>615</v>
      </c>
      <c r="B621" s="43" t="s">
        <v>21</v>
      </c>
      <c r="C621" s="44" t="s">
        <v>1069</v>
      </c>
      <c r="D621" s="132"/>
      <c r="E621" s="271" t="s">
        <v>75</v>
      </c>
      <c r="F621" s="44" t="s">
        <v>1322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1325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62.4" x14ac:dyDescent="0.3">
      <c r="A622" s="132">
        <v>616</v>
      </c>
      <c r="B622" s="43" t="s">
        <v>40</v>
      </c>
      <c r="C622" s="44" t="s">
        <v>885</v>
      </c>
      <c r="D622" s="132"/>
      <c r="E622" s="273" t="s">
        <v>373</v>
      </c>
      <c r="F622" s="44" t="s">
        <v>1326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1331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62.4" x14ac:dyDescent="0.3">
      <c r="A623" s="132">
        <v>617</v>
      </c>
      <c r="B623" s="43" t="s">
        <v>40</v>
      </c>
      <c r="C623" s="44" t="s">
        <v>885</v>
      </c>
      <c r="D623" s="132"/>
      <c r="E623" s="273" t="s">
        <v>373</v>
      </c>
      <c r="F623" s="44" t="s">
        <v>1327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1332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2.4" x14ac:dyDescent="0.3">
      <c r="A624" s="132">
        <v>618</v>
      </c>
      <c r="B624" s="43" t="s">
        <v>21</v>
      </c>
      <c r="C624" s="44" t="s">
        <v>413</v>
      </c>
      <c r="D624" s="132"/>
      <c r="E624" s="273" t="s">
        <v>373</v>
      </c>
      <c r="F624" s="44" t="s">
        <v>1328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1333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62.4" x14ac:dyDescent="0.3">
      <c r="A625" s="132">
        <v>619</v>
      </c>
      <c r="B625" s="43" t="s">
        <v>40</v>
      </c>
      <c r="C625" s="44" t="s">
        <v>885</v>
      </c>
      <c r="D625" s="132"/>
      <c r="E625" s="273" t="s">
        <v>373</v>
      </c>
      <c r="F625" s="44" t="s">
        <v>1329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1334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62.4" x14ac:dyDescent="0.3">
      <c r="A626" s="132">
        <v>620</v>
      </c>
      <c r="B626" s="43" t="s">
        <v>40</v>
      </c>
      <c r="C626" s="44" t="s">
        <v>885</v>
      </c>
      <c r="D626" s="132"/>
      <c r="E626" s="273" t="s">
        <v>373</v>
      </c>
      <c r="F626" s="44" t="s">
        <v>1330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1335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62.4" x14ac:dyDescent="0.3">
      <c r="A627" s="132">
        <v>621</v>
      </c>
      <c r="B627" s="43" t="s">
        <v>40</v>
      </c>
      <c r="C627" s="44" t="s">
        <v>885</v>
      </c>
      <c r="D627" s="132"/>
      <c r="E627" s="275" t="s">
        <v>373</v>
      </c>
      <c r="F627" s="44" t="s">
        <v>1336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1338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2.4" x14ac:dyDescent="0.3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1337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1339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" x14ac:dyDescent="0.3">
      <c r="A629" s="132">
        <v>623</v>
      </c>
      <c r="B629" s="43" t="s">
        <v>40</v>
      </c>
      <c r="C629" s="44" t="s">
        <v>885</v>
      </c>
      <c r="D629" s="132"/>
      <c r="E629" s="277" t="s">
        <v>373</v>
      </c>
      <c r="F629" s="44" t="s">
        <v>1340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1344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" x14ac:dyDescent="0.3">
      <c r="A630" s="132">
        <v>624</v>
      </c>
      <c r="B630" s="43" t="s">
        <v>40</v>
      </c>
      <c r="C630" s="44" t="s">
        <v>885</v>
      </c>
      <c r="D630" s="132"/>
      <c r="E630" s="277" t="s">
        <v>373</v>
      </c>
      <c r="F630" s="44" t="s">
        <v>1341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1345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" x14ac:dyDescent="0.3">
      <c r="A631" s="132">
        <v>625</v>
      </c>
      <c r="B631" s="43" t="s">
        <v>40</v>
      </c>
      <c r="C631" s="44" t="s">
        <v>41</v>
      </c>
      <c r="D631" s="132"/>
      <c r="E631" s="277" t="s">
        <v>373</v>
      </c>
      <c r="F631" s="44" t="s">
        <v>1342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1346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0.4" x14ac:dyDescent="0.3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373</v>
      </c>
      <c r="F632" s="44" t="s">
        <v>1343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1347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" x14ac:dyDescent="0.3">
      <c r="A633" s="132">
        <v>627</v>
      </c>
      <c r="B633" s="43" t="s">
        <v>40</v>
      </c>
      <c r="C633" s="44" t="s">
        <v>885</v>
      </c>
      <c r="D633" s="132"/>
      <c r="E633" s="291" t="s">
        <v>373</v>
      </c>
      <c r="F633" s="44" t="s">
        <v>1352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1353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" x14ac:dyDescent="0.3">
      <c r="A634" s="132">
        <v>628</v>
      </c>
      <c r="B634" s="43" t="s">
        <v>40</v>
      </c>
      <c r="C634" s="44" t="s">
        <v>885</v>
      </c>
      <c r="D634" s="132"/>
      <c r="E634" s="291" t="s">
        <v>373</v>
      </c>
      <c r="F634" s="44" t="s">
        <v>1351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1354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" x14ac:dyDescent="0.3">
      <c r="A635" s="132">
        <v>629</v>
      </c>
      <c r="B635" s="43" t="s">
        <v>40</v>
      </c>
      <c r="C635" s="44" t="s">
        <v>885</v>
      </c>
      <c r="D635" s="132"/>
      <c r="E635" s="291" t="s">
        <v>373</v>
      </c>
      <c r="F635" s="44" t="s">
        <v>1350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1355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2.4" x14ac:dyDescent="0.3">
      <c r="A636" s="132">
        <v>630</v>
      </c>
      <c r="B636" s="43" t="s">
        <v>21</v>
      </c>
      <c r="C636" s="44" t="s">
        <v>406</v>
      </c>
      <c r="D636" s="279" t="s">
        <v>58</v>
      </c>
      <c r="E636" s="291" t="s">
        <v>75</v>
      </c>
      <c r="F636" s="44" t="s">
        <v>1349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1356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2.4" x14ac:dyDescent="0.3">
      <c r="A637" s="132">
        <v>631</v>
      </c>
      <c r="B637" s="43" t="s">
        <v>21</v>
      </c>
      <c r="C637" s="44" t="s">
        <v>805</v>
      </c>
      <c r="D637" s="132"/>
      <c r="E637" s="291" t="s">
        <v>75</v>
      </c>
      <c r="F637" s="44" t="s">
        <v>1348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1357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2.4" x14ac:dyDescent="0.3">
      <c r="A638" s="132">
        <v>632</v>
      </c>
      <c r="B638" s="43" t="s">
        <v>21</v>
      </c>
      <c r="C638" s="44" t="s">
        <v>413</v>
      </c>
      <c r="D638" s="132"/>
      <c r="E638" s="282" t="s">
        <v>373</v>
      </c>
      <c r="F638" s="225" t="s">
        <v>1358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1359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62.4" x14ac:dyDescent="0.3">
      <c r="A639" s="132">
        <v>633</v>
      </c>
      <c r="B639" s="43" t="s">
        <v>40</v>
      </c>
      <c r="C639" s="44" t="s">
        <v>885</v>
      </c>
      <c r="D639" s="132"/>
      <c r="E639" s="284" t="s">
        <v>373</v>
      </c>
      <c r="F639" s="44" t="s">
        <v>1360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1361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2.4" x14ac:dyDescent="0.3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1362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1366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2.4" x14ac:dyDescent="0.3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1363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1367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3.6" x14ac:dyDescent="0.3">
      <c r="A642" s="132">
        <v>636</v>
      </c>
      <c r="B642" s="43" t="s">
        <v>21</v>
      </c>
      <c r="C642" s="44" t="s">
        <v>1315</v>
      </c>
      <c r="D642" s="132"/>
      <c r="E642" s="285" t="s">
        <v>75</v>
      </c>
      <c r="F642" s="44" t="s">
        <v>1314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1368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" x14ac:dyDescent="0.3">
      <c r="A643" s="132">
        <v>637</v>
      </c>
      <c r="B643" s="43" t="s">
        <v>21</v>
      </c>
      <c r="C643" s="44" t="s">
        <v>1365</v>
      </c>
      <c r="D643" s="132"/>
      <c r="E643" s="285" t="s">
        <v>75</v>
      </c>
      <c r="F643" s="44" t="s">
        <v>1364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1369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2.4" x14ac:dyDescent="0.3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1370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1374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" x14ac:dyDescent="0.3">
      <c r="A645" s="287">
        <v>639</v>
      </c>
      <c r="B645" s="43" t="s">
        <v>40</v>
      </c>
      <c r="C645" s="44" t="s">
        <v>885</v>
      </c>
      <c r="D645" s="287"/>
      <c r="E645" s="287" t="s">
        <v>373</v>
      </c>
      <c r="F645" s="44" t="s">
        <v>1371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1375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2.4" x14ac:dyDescent="0.3">
      <c r="A646" s="287">
        <v>640</v>
      </c>
      <c r="B646" s="43" t="s">
        <v>1151</v>
      </c>
      <c r="C646" s="44" t="s">
        <v>1373</v>
      </c>
      <c r="D646" s="287"/>
      <c r="E646" s="287" t="s">
        <v>75</v>
      </c>
      <c r="F646" s="44" t="s">
        <v>1372</v>
      </c>
      <c r="G646" s="287" t="s">
        <v>1150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1376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" x14ac:dyDescent="0.3">
      <c r="A647" s="289">
        <v>641</v>
      </c>
      <c r="B647" s="43" t="s">
        <v>40</v>
      </c>
      <c r="C647" s="44" t="s">
        <v>885</v>
      </c>
      <c r="D647" s="289"/>
      <c r="E647" s="289" t="s">
        <v>373</v>
      </c>
      <c r="F647" s="44" t="s">
        <v>1377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1381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62.4" x14ac:dyDescent="0.3">
      <c r="A648" s="289">
        <v>642</v>
      </c>
      <c r="B648" s="43" t="s">
        <v>40</v>
      </c>
      <c r="C648" s="44" t="s">
        <v>885</v>
      </c>
      <c r="D648" s="289"/>
      <c r="E648" s="289" t="s">
        <v>373</v>
      </c>
      <c r="F648" s="44" t="s">
        <v>1378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1382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62.4" x14ac:dyDescent="0.3">
      <c r="A649" s="289">
        <v>643</v>
      </c>
      <c r="B649" s="43" t="s">
        <v>40</v>
      </c>
      <c r="C649" s="44" t="s">
        <v>885</v>
      </c>
      <c r="D649" s="289"/>
      <c r="E649" s="289" t="s">
        <v>373</v>
      </c>
      <c r="F649" s="44" t="s">
        <v>1379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1383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62.4" x14ac:dyDescent="0.3">
      <c r="A650" s="289">
        <v>644</v>
      </c>
      <c r="B650" s="43" t="s">
        <v>40</v>
      </c>
      <c r="C650" s="44" t="s">
        <v>885</v>
      </c>
      <c r="D650" s="289"/>
      <c r="E650" s="289" t="s">
        <v>373</v>
      </c>
      <c r="F650" s="44" t="s">
        <v>1380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1384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2.4" x14ac:dyDescent="0.3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1385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1404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2.4" x14ac:dyDescent="0.3">
      <c r="A652" s="291">
        <v>646</v>
      </c>
      <c r="B652" s="43" t="s">
        <v>40</v>
      </c>
      <c r="C652" s="44" t="s">
        <v>41</v>
      </c>
      <c r="D652" s="291"/>
      <c r="E652" s="291" t="s">
        <v>75</v>
      </c>
      <c r="F652" s="44" t="s">
        <v>1386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1405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2.4" x14ac:dyDescent="0.3">
      <c r="A653" s="291">
        <v>647</v>
      </c>
      <c r="B653" s="43" t="s">
        <v>21</v>
      </c>
      <c r="C653" s="44" t="s">
        <v>413</v>
      </c>
      <c r="D653" s="291"/>
      <c r="E653" s="291" t="s">
        <v>373</v>
      </c>
      <c r="F653" s="44" t="s">
        <v>1387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1406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62.4" x14ac:dyDescent="0.3">
      <c r="A654" s="291">
        <v>648</v>
      </c>
      <c r="B654" s="43" t="s">
        <v>40</v>
      </c>
      <c r="C654" s="44" t="s">
        <v>885</v>
      </c>
      <c r="D654" s="291"/>
      <c r="E654" s="291" t="s">
        <v>373</v>
      </c>
      <c r="F654" s="44" t="s">
        <v>1388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1407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62.4" x14ac:dyDescent="0.3">
      <c r="A655" s="291">
        <v>649</v>
      </c>
      <c r="B655" s="43" t="s">
        <v>40</v>
      </c>
      <c r="C655" s="44" t="s">
        <v>885</v>
      </c>
      <c r="D655" s="291"/>
      <c r="E655" s="291" t="s">
        <v>373</v>
      </c>
      <c r="F655" s="44" t="s">
        <v>1389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1408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62.4" x14ac:dyDescent="0.3">
      <c r="A656" s="291">
        <v>650</v>
      </c>
      <c r="B656" s="43" t="s">
        <v>40</v>
      </c>
      <c r="C656" s="44" t="s">
        <v>885</v>
      </c>
      <c r="D656" s="291"/>
      <c r="E656" s="291" t="s">
        <v>373</v>
      </c>
      <c r="F656" s="44" t="s">
        <v>1390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1409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2.4" x14ac:dyDescent="0.3">
      <c r="A657" s="291">
        <v>651</v>
      </c>
      <c r="B657" s="291" t="s">
        <v>1151</v>
      </c>
      <c r="C657" s="44" t="s">
        <v>1401</v>
      </c>
      <c r="D657" s="291"/>
      <c r="E657" s="291" t="s">
        <v>75</v>
      </c>
      <c r="F657" s="44" t="s">
        <v>1391</v>
      </c>
      <c r="G657" s="291" t="s">
        <v>1150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1410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2.8" x14ac:dyDescent="0.3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1392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1411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>
        <v>34</v>
      </c>
      <c r="S658" s="291">
        <v>870.6</v>
      </c>
      <c r="T658" s="292">
        <v>45566</v>
      </c>
      <c r="U658" s="291"/>
      <c r="V658" s="291"/>
    </row>
    <row r="659" spans="1:22" ht="78" x14ac:dyDescent="0.3">
      <c r="A659" s="291">
        <v>653</v>
      </c>
      <c r="B659" s="291" t="s">
        <v>21</v>
      </c>
      <c r="C659" s="44" t="s">
        <v>1365</v>
      </c>
      <c r="D659" s="291"/>
      <c r="E659" s="291" t="s">
        <v>75</v>
      </c>
      <c r="F659" s="44" t="s">
        <v>1393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1412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2.4" x14ac:dyDescent="0.3">
      <c r="A660" s="291">
        <v>654</v>
      </c>
      <c r="B660" s="291" t="s">
        <v>21</v>
      </c>
      <c r="C660" s="44" t="s">
        <v>1402</v>
      </c>
      <c r="D660" s="291"/>
      <c r="E660" s="291" t="s">
        <v>75</v>
      </c>
      <c r="F660" s="44" t="s">
        <v>1394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1413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" x14ac:dyDescent="0.3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1395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1414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2.4" x14ac:dyDescent="0.3">
      <c r="A662" s="291">
        <v>656</v>
      </c>
      <c r="B662" s="291" t="s">
        <v>21</v>
      </c>
      <c r="C662" s="44" t="s">
        <v>406</v>
      </c>
      <c r="D662" s="315" t="s">
        <v>58</v>
      </c>
      <c r="E662" s="291" t="s">
        <v>88</v>
      </c>
      <c r="F662" s="44" t="s">
        <v>1396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1415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2.4" x14ac:dyDescent="0.3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1397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1416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62.4" x14ac:dyDescent="0.3">
      <c r="A664" s="291">
        <v>658</v>
      </c>
      <c r="B664" s="291" t="s">
        <v>40</v>
      </c>
      <c r="C664" s="44" t="s">
        <v>885</v>
      </c>
      <c r="D664" s="291"/>
      <c r="E664" s="291" t="s">
        <v>373</v>
      </c>
      <c r="F664" s="44" t="s">
        <v>1398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1417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62.4" x14ac:dyDescent="0.3">
      <c r="A665" s="291">
        <v>659</v>
      </c>
      <c r="B665" s="291" t="s">
        <v>40</v>
      </c>
      <c r="C665" s="44" t="s">
        <v>885</v>
      </c>
      <c r="D665" s="291"/>
      <c r="E665" s="291" t="s">
        <v>373</v>
      </c>
      <c r="F665" s="44" t="s">
        <v>1399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1418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2.4" x14ac:dyDescent="0.3">
      <c r="A666" s="291">
        <v>660</v>
      </c>
      <c r="B666" s="291" t="s">
        <v>21</v>
      </c>
      <c r="C666" s="44" t="s">
        <v>761</v>
      </c>
      <c r="D666" s="291"/>
      <c r="E666" s="291" t="s">
        <v>75</v>
      </c>
      <c r="F666" s="44" t="s">
        <v>1400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1419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" x14ac:dyDescent="0.3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1403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1420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2.4" x14ac:dyDescent="0.3">
      <c r="A668" s="291">
        <v>662</v>
      </c>
      <c r="B668" s="291" t="s">
        <v>21</v>
      </c>
      <c r="C668" s="44" t="s">
        <v>1144</v>
      </c>
      <c r="D668" s="291"/>
      <c r="E668" s="291" t="s">
        <v>75</v>
      </c>
      <c r="F668" s="44" t="s">
        <v>1142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1421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2.4" x14ac:dyDescent="0.3">
      <c r="A669" s="291">
        <v>663</v>
      </c>
      <c r="B669" s="291" t="s">
        <v>21</v>
      </c>
      <c r="C669" s="44" t="s">
        <v>413</v>
      </c>
      <c r="D669" s="291"/>
      <c r="E669" s="291" t="s">
        <v>373</v>
      </c>
      <c r="F669" s="44" t="s">
        <v>1297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1422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2.4" x14ac:dyDescent="0.3">
      <c r="A670" s="291">
        <v>664</v>
      </c>
      <c r="B670" s="291" t="s">
        <v>21</v>
      </c>
      <c r="C670" s="44" t="s">
        <v>761</v>
      </c>
      <c r="D670" s="291"/>
      <c r="E670" s="291" t="s">
        <v>75</v>
      </c>
      <c r="F670" s="44" t="s">
        <v>1400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1423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2.4" x14ac:dyDescent="0.3">
      <c r="A671" s="291">
        <v>665</v>
      </c>
      <c r="B671" s="293" t="s">
        <v>21</v>
      </c>
      <c r="C671" s="44" t="s">
        <v>1426</v>
      </c>
      <c r="D671" s="315" t="s">
        <v>58</v>
      </c>
      <c r="E671" s="293" t="s">
        <v>88</v>
      </c>
      <c r="F671" s="44" t="s">
        <v>1424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1428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>
        <v>1144.2850000000001</v>
      </c>
      <c r="T671" s="292">
        <v>45588</v>
      </c>
      <c r="U671" s="291"/>
      <c r="V671" s="291"/>
    </row>
    <row r="672" spans="1:22" ht="78" x14ac:dyDescent="0.3">
      <c r="A672" s="291">
        <v>666</v>
      </c>
      <c r="B672" s="293" t="s">
        <v>21</v>
      </c>
      <c r="C672" s="44" t="s">
        <v>1427</v>
      </c>
      <c r="D672" s="315" t="s">
        <v>58</v>
      </c>
      <c r="E672" s="293" t="s">
        <v>88</v>
      </c>
      <c r="F672" s="44" t="s">
        <v>1425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1429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2.4" x14ac:dyDescent="0.3">
      <c r="A673" s="291">
        <v>667</v>
      </c>
      <c r="B673" s="291" t="s">
        <v>1151</v>
      </c>
      <c r="C673" s="41" t="s">
        <v>1401</v>
      </c>
      <c r="D673" s="291"/>
      <c r="E673" s="296" t="s">
        <v>75</v>
      </c>
      <c r="F673" s="52" t="s">
        <v>1430</v>
      </c>
      <c r="G673" s="291" t="s">
        <v>1150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1431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2.4" x14ac:dyDescent="0.3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1432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1433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09.2" x14ac:dyDescent="0.3">
      <c r="A675" s="291">
        <v>669</v>
      </c>
      <c r="B675" s="298" t="s">
        <v>21</v>
      </c>
      <c r="C675" s="44" t="s">
        <v>1436</v>
      </c>
      <c r="D675" s="315" t="s">
        <v>58</v>
      </c>
      <c r="E675" s="298" t="s">
        <v>88</v>
      </c>
      <c r="F675" s="44" t="s">
        <v>1434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1437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1490</v>
      </c>
      <c r="V675" s="291"/>
    </row>
    <row r="676" spans="1:22" ht="78" x14ac:dyDescent="0.3">
      <c r="A676" s="291">
        <v>670</v>
      </c>
      <c r="B676" s="298" t="s">
        <v>40</v>
      </c>
      <c r="C676" s="44" t="s">
        <v>41</v>
      </c>
      <c r="D676" s="291"/>
      <c r="E676" s="298" t="s">
        <v>373</v>
      </c>
      <c r="F676" s="44" t="s">
        <v>1435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1438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2.4" x14ac:dyDescent="0.3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1439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1440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2.4" x14ac:dyDescent="0.3">
      <c r="A678" s="291">
        <v>672</v>
      </c>
      <c r="B678" s="302" t="s">
        <v>21</v>
      </c>
      <c r="C678" s="44" t="s">
        <v>406</v>
      </c>
      <c r="D678" s="291"/>
      <c r="E678" s="302" t="s">
        <v>88</v>
      </c>
      <c r="F678" s="44" t="s">
        <v>1441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1442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>
        <v>30</v>
      </c>
      <c r="S678" s="291">
        <v>505.92</v>
      </c>
      <c r="T678" s="292">
        <v>45565</v>
      </c>
      <c r="U678" s="291"/>
      <c r="V678" s="291"/>
    </row>
    <row r="679" spans="1:22" ht="62.4" x14ac:dyDescent="0.3">
      <c r="A679" s="291">
        <v>673</v>
      </c>
      <c r="B679" s="303" t="s">
        <v>21</v>
      </c>
      <c r="C679" s="44" t="s">
        <v>894</v>
      </c>
      <c r="D679" s="291"/>
      <c r="E679" s="303" t="s">
        <v>88</v>
      </c>
      <c r="F679" s="44" t="s">
        <v>1443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1446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" x14ac:dyDescent="0.3">
      <c r="A680" s="291">
        <v>674</v>
      </c>
      <c r="B680" s="303" t="s">
        <v>21</v>
      </c>
      <c r="C680" s="44" t="s">
        <v>1445</v>
      </c>
      <c r="D680" s="291"/>
      <c r="E680" s="303" t="s">
        <v>75</v>
      </c>
      <c r="F680" s="44" t="s">
        <v>1444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1447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2.4" x14ac:dyDescent="0.3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1448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1453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" x14ac:dyDescent="0.3">
      <c r="A682" s="306">
        <v>676</v>
      </c>
      <c r="B682" s="306" t="s">
        <v>40</v>
      </c>
      <c r="C682" s="44" t="s">
        <v>885</v>
      </c>
      <c r="D682" s="306"/>
      <c r="E682" s="306" t="s">
        <v>373</v>
      </c>
      <c r="F682" s="44" t="s">
        <v>1449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1454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62.4" x14ac:dyDescent="0.3">
      <c r="A683" s="306">
        <v>677</v>
      </c>
      <c r="B683" s="306" t="s">
        <v>40</v>
      </c>
      <c r="C683" s="44" t="s">
        <v>885</v>
      </c>
      <c r="D683" s="306"/>
      <c r="E683" s="306" t="s">
        <v>373</v>
      </c>
      <c r="F683" s="44" t="s">
        <v>1450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1455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2.4" x14ac:dyDescent="0.3">
      <c r="A684" s="306">
        <v>678</v>
      </c>
      <c r="B684" s="306" t="s">
        <v>21</v>
      </c>
      <c r="C684" s="44" t="s">
        <v>1452</v>
      </c>
      <c r="D684" s="315" t="s">
        <v>58</v>
      </c>
      <c r="E684" s="306" t="s">
        <v>88</v>
      </c>
      <c r="F684" s="44" t="s">
        <v>1451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1456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>
        <v>445</v>
      </c>
      <c r="S684" s="306">
        <v>622.28399999999999</v>
      </c>
      <c r="T684" s="305">
        <v>45568</v>
      </c>
      <c r="U684" s="306"/>
      <c r="V684" s="306"/>
    </row>
    <row r="685" spans="1:22" ht="62.4" x14ac:dyDescent="0.3">
      <c r="A685" s="307">
        <v>679</v>
      </c>
      <c r="B685" s="307" t="s">
        <v>21</v>
      </c>
      <c r="C685" s="44" t="s">
        <v>1459</v>
      </c>
      <c r="D685" s="315" t="s">
        <v>58</v>
      </c>
      <c r="E685" s="307" t="s">
        <v>88</v>
      </c>
      <c r="F685" s="44" t="s">
        <v>1457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1460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>
        <v>8</v>
      </c>
      <c r="S685" s="307">
        <v>312.8689</v>
      </c>
      <c r="T685" s="308">
        <v>45579</v>
      </c>
      <c r="U685" s="307"/>
      <c r="V685" s="307"/>
    </row>
    <row r="686" spans="1:22" ht="46.8" x14ac:dyDescent="0.3">
      <c r="A686" s="307">
        <v>680</v>
      </c>
      <c r="B686" s="307" t="s">
        <v>21</v>
      </c>
      <c r="C686" s="44" t="s">
        <v>1436</v>
      </c>
      <c r="D686" s="315" t="s">
        <v>58</v>
      </c>
      <c r="E686" s="307" t="s">
        <v>88</v>
      </c>
      <c r="F686" s="44" t="s">
        <v>1458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1461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>
        <v>33</v>
      </c>
      <c r="S686" s="307">
        <v>547.15606000000002</v>
      </c>
      <c r="T686" s="308">
        <v>45568</v>
      </c>
      <c r="U686" s="307"/>
      <c r="V686" s="307"/>
    </row>
    <row r="687" spans="1:22" ht="62.4" x14ac:dyDescent="0.3">
      <c r="A687" s="307">
        <v>681</v>
      </c>
      <c r="B687" s="309" t="s">
        <v>40</v>
      </c>
      <c r="C687" s="44" t="s">
        <v>885</v>
      </c>
      <c r="D687" s="307"/>
      <c r="E687" s="309" t="s">
        <v>373</v>
      </c>
      <c r="F687" s="44" t="s">
        <v>1462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1468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" x14ac:dyDescent="0.3">
      <c r="A688" s="307">
        <v>682</v>
      </c>
      <c r="B688" s="309" t="s">
        <v>40</v>
      </c>
      <c r="C688" s="44" t="s">
        <v>885</v>
      </c>
      <c r="D688" s="307"/>
      <c r="E688" s="309" t="s">
        <v>373</v>
      </c>
      <c r="F688" s="44" t="s">
        <v>1463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1469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62.4" x14ac:dyDescent="0.3">
      <c r="A689" s="307">
        <v>683</v>
      </c>
      <c r="B689" s="309" t="s">
        <v>40</v>
      </c>
      <c r="C689" s="44" t="s">
        <v>885</v>
      </c>
      <c r="D689" s="307"/>
      <c r="E689" s="309" t="s">
        <v>373</v>
      </c>
      <c r="F689" s="44" t="s">
        <v>1464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1470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2.4" x14ac:dyDescent="0.3">
      <c r="A690" s="307">
        <v>684</v>
      </c>
      <c r="B690" s="309" t="s">
        <v>40</v>
      </c>
      <c r="C690" s="44" t="s">
        <v>1467</v>
      </c>
      <c r="D690" s="307"/>
      <c r="E690" s="309" t="s">
        <v>75</v>
      </c>
      <c r="F690" s="44" t="s">
        <v>1465</v>
      </c>
      <c r="G690" s="307" t="s">
        <v>1150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1471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2.4" x14ac:dyDescent="0.3">
      <c r="A691" s="307">
        <v>685</v>
      </c>
      <c r="B691" s="309" t="s">
        <v>40</v>
      </c>
      <c r="C691" s="44" t="s">
        <v>1467</v>
      </c>
      <c r="D691" s="307"/>
      <c r="E691" s="309" t="s">
        <v>75</v>
      </c>
      <c r="F691" s="44" t="s">
        <v>1466</v>
      </c>
      <c r="G691" s="307" t="s">
        <v>1150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1472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62.4" x14ac:dyDescent="0.3">
      <c r="A692" s="307">
        <v>686</v>
      </c>
      <c r="B692" s="311" t="s">
        <v>40</v>
      </c>
      <c r="C692" s="44" t="s">
        <v>885</v>
      </c>
      <c r="D692" s="307"/>
      <c r="E692" s="311" t="s">
        <v>373</v>
      </c>
      <c r="F692" s="44" t="s">
        <v>1473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1480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2.4" x14ac:dyDescent="0.3">
      <c r="A693" s="307">
        <v>687</v>
      </c>
      <c r="B693" s="311" t="s">
        <v>21</v>
      </c>
      <c r="C693" s="44" t="s">
        <v>1218</v>
      </c>
      <c r="D693" s="307"/>
      <c r="E693" s="311" t="s">
        <v>75</v>
      </c>
      <c r="F693" s="44" t="s">
        <v>1474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1481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R693" s="307">
        <v>142</v>
      </c>
      <c r="S693" s="307">
        <v>1684.4880000000001</v>
      </c>
      <c r="T693" s="308">
        <v>45586</v>
      </c>
      <c r="U693" s="307"/>
      <c r="V693" s="307"/>
    </row>
    <row r="694" spans="1:22" ht="62.4" x14ac:dyDescent="0.3">
      <c r="A694" s="307">
        <v>688</v>
      </c>
      <c r="B694" s="311" t="s">
        <v>40</v>
      </c>
      <c r="C694" s="44" t="s">
        <v>885</v>
      </c>
      <c r="D694" s="307"/>
      <c r="E694" s="311" t="s">
        <v>373</v>
      </c>
      <c r="F694" s="44" t="s">
        <v>1475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1482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62.4" x14ac:dyDescent="0.3">
      <c r="A695" s="307">
        <v>689</v>
      </c>
      <c r="B695" s="311" t="s">
        <v>40</v>
      </c>
      <c r="C695" s="44" t="s">
        <v>885</v>
      </c>
      <c r="D695" s="307"/>
      <c r="E695" s="311" t="s">
        <v>373</v>
      </c>
      <c r="F695" s="44" t="s">
        <v>1476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1483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2.4" x14ac:dyDescent="0.3">
      <c r="A696" s="307">
        <v>690</v>
      </c>
      <c r="B696" s="311" t="s">
        <v>21</v>
      </c>
      <c r="C696" s="44" t="s">
        <v>1479</v>
      </c>
      <c r="D696" s="307"/>
      <c r="E696" s="311" t="s">
        <v>88</v>
      </c>
      <c r="F696" s="44" t="s">
        <v>1477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1484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2.4" x14ac:dyDescent="0.3">
      <c r="A697" s="307">
        <v>691</v>
      </c>
      <c r="B697" s="311" t="s">
        <v>21</v>
      </c>
      <c r="C697" s="44" t="s">
        <v>406</v>
      </c>
      <c r="D697" s="307"/>
      <c r="E697" s="311" t="s">
        <v>88</v>
      </c>
      <c r="F697" s="44" t="s">
        <v>1478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1485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" x14ac:dyDescent="0.3">
      <c r="A698" s="307">
        <v>692</v>
      </c>
      <c r="B698" s="313" t="s">
        <v>40</v>
      </c>
      <c r="C698" s="44" t="s">
        <v>885</v>
      </c>
      <c r="D698" s="307"/>
      <c r="E698" s="313" t="s">
        <v>373</v>
      </c>
      <c r="F698" s="44" t="s">
        <v>1486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1488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" x14ac:dyDescent="0.3">
      <c r="A699" s="307">
        <v>693</v>
      </c>
      <c r="B699" s="313" t="s">
        <v>40</v>
      </c>
      <c r="C699" s="44" t="s">
        <v>885</v>
      </c>
      <c r="D699" s="307"/>
      <c r="E699" s="313" t="s">
        <v>373</v>
      </c>
      <c r="F699" s="44" t="s">
        <v>1487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1489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2.4" x14ac:dyDescent="0.3">
      <c r="A700" s="307">
        <v>694</v>
      </c>
      <c r="B700" s="307" t="s">
        <v>1151</v>
      </c>
      <c r="C700" s="307"/>
      <c r="D700" s="315" t="s">
        <v>58</v>
      </c>
      <c r="E700" s="315" t="s">
        <v>75</v>
      </c>
      <c r="F700" s="44" t="s">
        <v>1491</v>
      </c>
      <c r="G700" s="307" t="s">
        <v>1150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1493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119">
        <v>840</v>
      </c>
      <c r="R700" s="307">
        <v>1</v>
      </c>
      <c r="S700" s="119">
        <v>840</v>
      </c>
      <c r="T700" s="308">
        <v>45582</v>
      </c>
      <c r="U700" s="307"/>
      <c r="V700" s="307"/>
    </row>
    <row r="701" spans="1:22" ht="46.8" x14ac:dyDescent="0.3">
      <c r="A701" s="307">
        <v>695</v>
      </c>
      <c r="B701" s="307" t="s">
        <v>40</v>
      </c>
      <c r="C701" s="307"/>
      <c r="D701" s="315" t="s">
        <v>58</v>
      </c>
      <c r="E701" s="315" t="s">
        <v>373</v>
      </c>
      <c r="F701" s="44" t="s">
        <v>1492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1494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>
        <v>434.02</v>
      </c>
      <c r="R701" s="307">
        <v>1</v>
      </c>
      <c r="S701" s="329">
        <v>434.02</v>
      </c>
      <c r="T701" s="308">
        <v>45582</v>
      </c>
      <c r="U701" s="307"/>
      <c r="V701" s="307"/>
    </row>
    <row r="702" spans="1:22" ht="62.4" x14ac:dyDescent="0.3">
      <c r="A702" s="307">
        <v>696</v>
      </c>
      <c r="B702" s="317" t="s">
        <v>21</v>
      </c>
      <c r="C702" s="44" t="s">
        <v>1452</v>
      </c>
      <c r="D702" s="307"/>
      <c r="E702" s="317" t="s">
        <v>88</v>
      </c>
      <c r="F702" s="44" t="s">
        <v>1495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1496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" x14ac:dyDescent="0.3">
      <c r="A703" s="307">
        <v>697</v>
      </c>
      <c r="B703" s="318" t="s">
        <v>1151</v>
      </c>
      <c r="C703" s="44" t="s">
        <v>1499</v>
      </c>
      <c r="D703" s="307"/>
      <c r="E703" s="318" t="s">
        <v>75</v>
      </c>
      <c r="F703" s="44" t="s">
        <v>1497</v>
      </c>
      <c r="G703" s="307" t="s">
        <v>1150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1500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2.4" x14ac:dyDescent="0.3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1498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1501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2.4" x14ac:dyDescent="0.3">
      <c r="A705" s="307">
        <v>699</v>
      </c>
      <c r="B705" s="321" t="s">
        <v>1151</v>
      </c>
      <c r="C705" s="44" t="s">
        <v>1401</v>
      </c>
      <c r="D705" s="307"/>
      <c r="E705" s="321" t="s">
        <v>75</v>
      </c>
      <c r="F705" s="44" t="s">
        <v>1502</v>
      </c>
      <c r="G705" s="307" t="s">
        <v>1150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1503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62.4" x14ac:dyDescent="0.3">
      <c r="A706" s="307">
        <v>700</v>
      </c>
      <c r="B706" s="323" t="s">
        <v>40</v>
      </c>
      <c r="C706" s="44" t="s">
        <v>885</v>
      </c>
      <c r="D706" s="307"/>
      <c r="E706" s="323" t="s">
        <v>373</v>
      </c>
      <c r="F706" s="44" t="s">
        <v>1504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1508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3.6" x14ac:dyDescent="0.3">
      <c r="A707" s="307">
        <v>701</v>
      </c>
      <c r="B707" s="323" t="s">
        <v>40</v>
      </c>
      <c r="C707" s="44" t="s">
        <v>885</v>
      </c>
      <c r="D707" s="307"/>
      <c r="E707" s="323" t="s">
        <v>373</v>
      </c>
      <c r="F707" s="44" t="s">
        <v>1505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1509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62.4" x14ac:dyDescent="0.3">
      <c r="A708" s="307">
        <v>702</v>
      </c>
      <c r="B708" s="323" t="s">
        <v>40</v>
      </c>
      <c r="C708" s="44" t="s">
        <v>885</v>
      </c>
      <c r="D708" s="307"/>
      <c r="E708" s="323" t="s">
        <v>373</v>
      </c>
      <c r="F708" s="44" t="s">
        <v>1506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1510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" x14ac:dyDescent="0.3">
      <c r="A709" s="307">
        <v>703</v>
      </c>
      <c r="B709" s="323" t="s">
        <v>40</v>
      </c>
      <c r="C709" s="44" t="s">
        <v>885</v>
      </c>
      <c r="D709" s="307"/>
      <c r="E709" s="323" t="s">
        <v>373</v>
      </c>
      <c r="F709" s="44" t="s">
        <v>1507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1511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62.4" x14ac:dyDescent="0.3">
      <c r="A710" s="307">
        <v>704</v>
      </c>
      <c r="B710" s="325" t="s">
        <v>40</v>
      </c>
      <c r="C710" s="44" t="s">
        <v>885</v>
      </c>
      <c r="D710" s="307"/>
      <c r="E710" s="325" t="s">
        <v>373</v>
      </c>
      <c r="F710" s="41" t="s">
        <v>1512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1513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ht="78" x14ac:dyDescent="0.3">
      <c r="A711" s="307">
        <v>705</v>
      </c>
      <c r="B711" s="307" t="s">
        <v>21</v>
      </c>
      <c r="C711" s="44" t="s">
        <v>32</v>
      </c>
      <c r="D711" s="397" t="s">
        <v>58</v>
      </c>
      <c r="E711" s="328" t="s">
        <v>373</v>
      </c>
      <c r="F711" s="44" t="s">
        <v>1514</v>
      </c>
      <c r="G711" s="307" t="s">
        <v>186</v>
      </c>
      <c r="H711" s="307"/>
      <c r="I711" s="307">
        <v>4</v>
      </c>
      <c r="J711" s="307">
        <v>3959.16167</v>
      </c>
      <c r="K711" s="307"/>
      <c r="L711" s="328">
        <v>4</v>
      </c>
      <c r="M711" s="328">
        <v>3959.16167</v>
      </c>
      <c r="N711" s="6" t="s">
        <v>1517</v>
      </c>
      <c r="O711" s="308">
        <v>45590</v>
      </c>
      <c r="P711" s="33" t="str">
        <f>HYPERLINK("https://my.zakupivli.pro/remote/dispatcher/state_purchase_view/54304558", "UA-2024-10-25-008799-a")</f>
        <v>UA-2024-10-25-008799-a</v>
      </c>
      <c r="Q711" s="307"/>
      <c r="R711" s="307"/>
      <c r="S711" s="307"/>
      <c r="T711" s="308"/>
      <c r="U711" s="307" t="s">
        <v>93</v>
      </c>
      <c r="V711" s="307"/>
    </row>
    <row r="712" spans="1:22" ht="62.4" x14ac:dyDescent="0.3">
      <c r="A712" s="307">
        <v>706</v>
      </c>
      <c r="B712" s="328" t="s">
        <v>40</v>
      </c>
      <c r="C712" s="44" t="s">
        <v>1516</v>
      </c>
      <c r="D712" s="307"/>
      <c r="E712" s="328" t="s">
        <v>75</v>
      </c>
      <c r="F712" s="44" t="s">
        <v>1515</v>
      </c>
      <c r="G712" s="307" t="s">
        <v>184</v>
      </c>
      <c r="H712" s="307">
        <v>66.111429999999999</v>
      </c>
      <c r="I712" s="307">
        <v>1</v>
      </c>
      <c r="J712" s="328">
        <v>66.111429999999999</v>
      </c>
      <c r="K712" s="328">
        <v>66.111429999999999</v>
      </c>
      <c r="L712" s="328">
        <v>1</v>
      </c>
      <c r="M712" s="328">
        <v>66.111429999999999</v>
      </c>
      <c r="N712" s="6" t="s">
        <v>1518</v>
      </c>
      <c r="O712" s="327">
        <v>45590</v>
      </c>
      <c r="P712" s="33" t="str">
        <f>HYPERLINK("https://my.zakupivli.pro/remote/dispatcher/state_purchase_view/54293500", "UA-2024-10-25-003611-a")</f>
        <v>UA-2024-10-25-003611-a</v>
      </c>
      <c r="Q712" s="328">
        <v>66.111429999999999</v>
      </c>
      <c r="R712" s="328">
        <v>1</v>
      </c>
      <c r="S712" s="328">
        <v>66.111429999999999</v>
      </c>
      <c r="T712" s="327">
        <v>45590</v>
      </c>
      <c r="U712" s="307"/>
      <c r="V712" s="328" t="s">
        <v>59</v>
      </c>
    </row>
    <row r="713" spans="1:22" ht="62.4" x14ac:dyDescent="0.3">
      <c r="A713" s="307">
        <v>707</v>
      </c>
      <c r="B713" s="329" t="s">
        <v>40</v>
      </c>
      <c r="C713" s="334" t="s">
        <v>885</v>
      </c>
      <c r="D713" s="307"/>
      <c r="E713" s="329" t="s">
        <v>373</v>
      </c>
      <c r="F713" s="333" t="s">
        <v>1519</v>
      </c>
      <c r="G713" s="329" t="s">
        <v>184</v>
      </c>
      <c r="H713" s="307">
        <v>227.66444999999999</v>
      </c>
      <c r="I713" s="307">
        <v>1</v>
      </c>
      <c r="J713" s="329">
        <v>227.66444999999999</v>
      </c>
      <c r="K713" s="329">
        <v>227.66444999999999</v>
      </c>
      <c r="L713" s="329">
        <v>1</v>
      </c>
      <c r="M713" s="329">
        <v>227.66444999999999</v>
      </c>
      <c r="N713" s="6" t="s">
        <v>1523</v>
      </c>
      <c r="O713" s="308">
        <v>45594</v>
      </c>
      <c r="P713" s="33" t="str">
        <f>HYPERLINK("https://my.zakupivli.pro/remote/dispatcher/state_purchase_view/54376960", "UA-2024-10-29-008676-a")</f>
        <v>UA-2024-10-29-008676-a</v>
      </c>
      <c r="Q713" s="329">
        <v>227.66444999999999</v>
      </c>
      <c r="R713" s="329">
        <v>1</v>
      </c>
      <c r="S713" s="329">
        <v>227.66444999999999</v>
      </c>
      <c r="T713" s="330">
        <v>45594</v>
      </c>
      <c r="U713" s="307"/>
      <c r="V713" s="329" t="s">
        <v>59</v>
      </c>
    </row>
    <row r="714" spans="1:22" ht="62.4" x14ac:dyDescent="0.3">
      <c r="A714" s="307">
        <v>708</v>
      </c>
      <c r="B714" s="329" t="s">
        <v>40</v>
      </c>
      <c r="C714" s="334" t="s">
        <v>885</v>
      </c>
      <c r="D714" s="307"/>
      <c r="E714" s="329" t="s">
        <v>373</v>
      </c>
      <c r="F714" s="333" t="s">
        <v>1520</v>
      </c>
      <c r="G714" s="329" t="s">
        <v>184</v>
      </c>
      <c r="H714" s="307">
        <v>217.78270000000001</v>
      </c>
      <c r="I714" s="307">
        <v>1</v>
      </c>
      <c r="J714" s="329">
        <v>217.78270000000001</v>
      </c>
      <c r="K714" s="329">
        <v>217.78270000000001</v>
      </c>
      <c r="L714" s="329">
        <v>1</v>
      </c>
      <c r="M714" s="329">
        <v>217.78270000000001</v>
      </c>
      <c r="N714" s="6" t="s">
        <v>1524</v>
      </c>
      <c r="O714" s="330">
        <v>45594</v>
      </c>
      <c r="P714" s="33" t="str">
        <f>HYPERLINK("https://my.zakupivli.pro/remote/dispatcher/state_purchase_view/54376354", "UA-2024-10-29-008424-a")</f>
        <v>UA-2024-10-29-008424-a</v>
      </c>
      <c r="Q714" s="329">
        <v>217.78270000000001</v>
      </c>
      <c r="R714" s="329">
        <v>1</v>
      </c>
      <c r="S714" s="329">
        <v>217.78270000000001</v>
      </c>
      <c r="T714" s="330">
        <v>45594</v>
      </c>
      <c r="U714" s="307"/>
      <c r="V714" s="329" t="s">
        <v>59</v>
      </c>
    </row>
    <row r="715" spans="1:22" ht="62.4" x14ac:dyDescent="0.3">
      <c r="A715" s="307">
        <v>709</v>
      </c>
      <c r="B715" s="329" t="s">
        <v>40</v>
      </c>
      <c r="C715" s="334" t="s">
        <v>885</v>
      </c>
      <c r="D715" s="307"/>
      <c r="E715" s="329" t="s">
        <v>373</v>
      </c>
      <c r="F715" s="333" t="s">
        <v>1521</v>
      </c>
      <c r="G715" s="329" t="s">
        <v>184</v>
      </c>
      <c r="H715" s="307">
        <v>92.776589999999999</v>
      </c>
      <c r="I715" s="307">
        <v>1</v>
      </c>
      <c r="J715" s="329">
        <v>92.776589999999999</v>
      </c>
      <c r="K715" s="329">
        <v>92.776589999999999</v>
      </c>
      <c r="L715" s="329">
        <v>1</v>
      </c>
      <c r="M715" s="329">
        <v>92.776589999999999</v>
      </c>
      <c r="N715" s="6" t="s">
        <v>1525</v>
      </c>
      <c r="O715" s="330">
        <v>45594</v>
      </c>
      <c r="P715" s="33" t="str">
        <f>HYPERLINK("https://my.zakupivli.pro/remote/dispatcher/state_purchase_view/54375854", "UA-2024-10-29-008170-a")</f>
        <v>UA-2024-10-29-008170-a</v>
      </c>
      <c r="Q715" s="329">
        <v>92.776589999999999</v>
      </c>
      <c r="R715" s="329">
        <v>1</v>
      </c>
      <c r="S715" s="329">
        <v>92.776589999999999</v>
      </c>
      <c r="T715" s="330">
        <v>45594</v>
      </c>
      <c r="U715" s="307"/>
      <c r="V715" s="329" t="s">
        <v>59</v>
      </c>
    </row>
    <row r="716" spans="1:22" ht="62.4" x14ac:dyDescent="0.3">
      <c r="A716" s="307">
        <v>710</v>
      </c>
      <c r="B716" s="329" t="s">
        <v>21</v>
      </c>
      <c r="C716" s="334" t="s">
        <v>300</v>
      </c>
      <c r="D716" s="307"/>
      <c r="E716" s="329" t="s">
        <v>373</v>
      </c>
      <c r="F716" s="333" t="s">
        <v>1522</v>
      </c>
      <c r="G716" s="307" t="s">
        <v>1527</v>
      </c>
      <c r="H716" s="307">
        <v>8.0710000000000004E-2</v>
      </c>
      <c r="I716" s="307">
        <v>1000</v>
      </c>
      <c r="J716" s="307">
        <v>80.709999999999994</v>
      </c>
      <c r="K716" s="329">
        <v>8.0710000000000004E-2</v>
      </c>
      <c r="L716" s="329">
        <v>1000</v>
      </c>
      <c r="M716" s="329">
        <v>80.709999999999994</v>
      </c>
      <c r="N716" s="6" t="s">
        <v>1526</v>
      </c>
      <c r="O716" s="330">
        <v>45594</v>
      </c>
      <c r="P716" s="33" t="str">
        <f>HYPERLINK("https://my.zakupivli.pro/remote/dispatcher/state_purchase_view/54362853", "UA-2024-10-29-002264-a")</f>
        <v>UA-2024-10-29-002264-a</v>
      </c>
      <c r="Q716" s="329">
        <v>8.0710000000000004E-2</v>
      </c>
      <c r="R716" s="329">
        <v>1000</v>
      </c>
      <c r="S716" s="329">
        <v>80.709999999999994</v>
      </c>
      <c r="T716" s="330">
        <v>45594</v>
      </c>
      <c r="U716" s="307"/>
      <c r="V716" s="329" t="s">
        <v>59</v>
      </c>
    </row>
    <row r="717" spans="1:22" ht="93.6" x14ac:dyDescent="0.3">
      <c r="A717" s="307">
        <v>711</v>
      </c>
      <c r="B717" s="331" t="s">
        <v>40</v>
      </c>
      <c r="C717" s="44" t="s">
        <v>41</v>
      </c>
      <c r="D717" s="307"/>
      <c r="E717" s="331" t="s">
        <v>373</v>
      </c>
      <c r="F717" s="44" t="s">
        <v>1528</v>
      </c>
      <c r="G717" s="331" t="s">
        <v>184</v>
      </c>
      <c r="H717" s="307">
        <v>829.03994</v>
      </c>
      <c r="I717" s="307">
        <v>1</v>
      </c>
      <c r="J717" s="331">
        <v>829.03994</v>
      </c>
      <c r="K717" s="331">
        <v>829.03994</v>
      </c>
      <c r="L717" s="331">
        <v>1</v>
      </c>
      <c r="M717" s="331">
        <v>829.03994</v>
      </c>
      <c r="N717" s="6" t="s">
        <v>1532</v>
      </c>
      <c r="O717" s="308">
        <v>45595</v>
      </c>
      <c r="P717" s="33" t="str">
        <f>HYPERLINK("https://my.zakupivli.pro/remote/dispatcher/state_purchase_view/54409626", "UA-2024-10-30-007644-a")</f>
        <v>UA-2024-10-30-007644-a</v>
      </c>
      <c r="Q717" s="331">
        <v>829.03994</v>
      </c>
      <c r="R717" s="331">
        <v>1</v>
      </c>
      <c r="S717" s="331">
        <v>829.03994</v>
      </c>
      <c r="T717" s="332">
        <v>45595</v>
      </c>
      <c r="U717" s="307"/>
      <c r="V717" s="331" t="s">
        <v>59</v>
      </c>
    </row>
    <row r="718" spans="1:22" ht="93.6" x14ac:dyDescent="0.3">
      <c r="A718" s="307">
        <v>712</v>
      </c>
      <c r="B718" s="331" t="s">
        <v>40</v>
      </c>
      <c r="C718" s="44" t="s">
        <v>41</v>
      </c>
      <c r="D718" s="307"/>
      <c r="E718" s="331" t="s">
        <v>373</v>
      </c>
      <c r="F718" s="44" t="s">
        <v>1529</v>
      </c>
      <c r="G718" s="331" t="s">
        <v>184</v>
      </c>
      <c r="H718" s="307">
        <v>678.22518000000002</v>
      </c>
      <c r="I718" s="307">
        <v>1</v>
      </c>
      <c r="J718" s="331">
        <v>678.22518000000002</v>
      </c>
      <c r="K718" s="331">
        <v>678.22518000000002</v>
      </c>
      <c r="L718" s="331">
        <v>1</v>
      </c>
      <c r="M718" s="331">
        <v>678.22518000000002</v>
      </c>
      <c r="N718" s="6" t="s">
        <v>1533</v>
      </c>
      <c r="O718" s="332">
        <v>45595</v>
      </c>
      <c r="P718" s="33" t="str">
        <f>HYPERLINK("https://my.zakupivli.pro/remote/dispatcher/state_purchase_view/54409008", "UA-2024-10-30-007410-a")</f>
        <v>UA-2024-10-30-007410-a</v>
      </c>
      <c r="Q718" s="331">
        <v>678.22518000000002</v>
      </c>
      <c r="R718" s="331">
        <v>1</v>
      </c>
      <c r="S718" s="331">
        <v>678.22518000000002</v>
      </c>
      <c r="T718" s="332">
        <v>45595</v>
      </c>
      <c r="U718" s="307"/>
      <c r="V718" s="331" t="s">
        <v>59</v>
      </c>
    </row>
    <row r="719" spans="1:22" ht="62.4" x14ac:dyDescent="0.3">
      <c r="A719" s="307">
        <v>713</v>
      </c>
      <c r="B719" s="331" t="s">
        <v>40</v>
      </c>
      <c r="C719" s="44" t="s">
        <v>885</v>
      </c>
      <c r="D719" s="307"/>
      <c r="E719" s="331" t="s">
        <v>373</v>
      </c>
      <c r="F719" s="44" t="s">
        <v>1530</v>
      </c>
      <c r="G719" s="331" t="s">
        <v>184</v>
      </c>
      <c r="H719" s="307">
        <v>327.16228999999998</v>
      </c>
      <c r="I719" s="307">
        <v>1</v>
      </c>
      <c r="J719" s="331">
        <v>327.16228999999998</v>
      </c>
      <c r="K719" s="331">
        <v>327.16228999999998</v>
      </c>
      <c r="L719" s="331">
        <v>1</v>
      </c>
      <c r="M719" s="331">
        <v>327.16228999999998</v>
      </c>
      <c r="N719" s="6" t="s">
        <v>1534</v>
      </c>
      <c r="O719" s="332">
        <v>45595</v>
      </c>
      <c r="P719" s="33" t="str">
        <f>HYPERLINK("https://my.zakupivli.pro/remote/dispatcher/state_purchase_view/54407139", "UA-2024-10-30-006594-a")</f>
        <v>UA-2024-10-30-006594-a</v>
      </c>
      <c r="Q719" s="331">
        <v>327.16228999999998</v>
      </c>
      <c r="R719" s="331">
        <v>1</v>
      </c>
      <c r="S719" s="331">
        <v>327.16228999999998</v>
      </c>
      <c r="T719" s="332">
        <v>45595</v>
      </c>
      <c r="U719" s="307"/>
      <c r="V719" s="331" t="s">
        <v>59</v>
      </c>
    </row>
    <row r="720" spans="1:22" ht="62.4" x14ac:dyDescent="0.3">
      <c r="A720" s="307">
        <v>714</v>
      </c>
      <c r="B720" s="331" t="s">
        <v>40</v>
      </c>
      <c r="C720" s="44" t="s">
        <v>885</v>
      </c>
      <c r="D720" s="307"/>
      <c r="E720" s="331" t="s">
        <v>373</v>
      </c>
      <c r="F720" s="44" t="s">
        <v>1531</v>
      </c>
      <c r="G720" s="331" t="s">
        <v>184</v>
      </c>
      <c r="H720" s="307">
        <v>137.55618999999999</v>
      </c>
      <c r="I720" s="307">
        <v>1</v>
      </c>
      <c r="J720" s="331">
        <v>137.55618999999999</v>
      </c>
      <c r="K720" s="331">
        <v>137.55618999999999</v>
      </c>
      <c r="L720" s="331">
        <v>1</v>
      </c>
      <c r="M720" s="331">
        <v>137.55618999999999</v>
      </c>
      <c r="N720" s="6" t="s">
        <v>1535</v>
      </c>
      <c r="O720" s="332">
        <v>45595</v>
      </c>
      <c r="P720" s="33" t="str">
        <f>HYPERLINK("https://my.zakupivli.pro/remote/dispatcher/state_purchase_view/54403612", "UA-2024-10-30-005005-a")</f>
        <v>UA-2024-10-30-005005-a</v>
      </c>
      <c r="Q720" s="331">
        <v>137.55618999999999</v>
      </c>
      <c r="R720" s="331">
        <v>1</v>
      </c>
      <c r="S720" s="331">
        <v>137.55618999999999</v>
      </c>
      <c r="T720" s="332">
        <v>45595</v>
      </c>
      <c r="U720" s="307"/>
      <c r="V720" s="331" t="s">
        <v>59</v>
      </c>
    </row>
    <row r="721" spans="1:22" ht="62.4" x14ac:dyDescent="0.3">
      <c r="A721" s="307">
        <v>715</v>
      </c>
      <c r="B721" s="335" t="s">
        <v>21</v>
      </c>
      <c r="C721" s="44" t="s">
        <v>413</v>
      </c>
      <c r="D721" s="307"/>
      <c r="E721" s="335" t="s">
        <v>373</v>
      </c>
      <c r="F721" s="44" t="s">
        <v>1387</v>
      </c>
      <c r="G721" s="307" t="s">
        <v>185</v>
      </c>
      <c r="H721" s="307">
        <v>71.625</v>
      </c>
      <c r="I721" s="307">
        <v>1</v>
      </c>
      <c r="J721" s="335">
        <v>71.625</v>
      </c>
      <c r="K721" s="335">
        <v>71.625</v>
      </c>
      <c r="L721" s="335">
        <v>1</v>
      </c>
      <c r="M721" s="335">
        <v>71.625</v>
      </c>
      <c r="N721" s="6" t="s">
        <v>1542</v>
      </c>
      <c r="O721" s="308">
        <v>45566</v>
      </c>
      <c r="P721" s="33" t="str">
        <f>HYPERLINK("https://my.zakupivli.pro/remote/dispatcher/state_purchase_view/54476090", "UA-2024-11-01-010548-a")</f>
        <v>UA-2024-11-01-010548-a</v>
      </c>
      <c r="Q721" s="335">
        <v>71.625</v>
      </c>
      <c r="R721" s="335">
        <v>1</v>
      </c>
      <c r="S721" s="335">
        <v>71.625</v>
      </c>
      <c r="T721" s="336">
        <v>45566</v>
      </c>
      <c r="U721" s="307"/>
      <c r="V721" s="335" t="s">
        <v>59</v>
      </c>
    </row>
    <row r="722" spans="1:22" ht="78" x14ac:dyDescent="0.3">
      <c r="A722" s="307">
        <v>716</v>
      </c>
      <c r="B722" s="335" t="s">
        <v>40</v>
      </c>
      <c r="C722" s="44" t="s">
        <v>885</v>
      </c>
      <c r="D722" s="307"/>
      <c r="E722" s="335" t="s">
        <v>373</v>
      </c>
      <c r="F722" s="44" t="s">
        <v>1536</v>
      </c>
      <c r="G722" s="307" t="s">
        <v>184</v>
      </c>
      <c r="H722" s="307">
        <v>77.515150000000006</v>
      </c>
      <c r="I722" s="307">
        <v>1</v>
      </c>
      <c r="J722" s="335">
        <v>77.515150000000006</v>
      </c>
      <c r="K722" s="335">
        <v>77.515150000000006</v>
      </c>
      <c r="L722" s="335">
        <v>1</v>
      </c>
      <c r="M722" s="335">
        <v>77.515150000000006</v>
      </c>
      <c r="N722" s="6" t="s">
        <v>1543</v>
      </c>
      <c r="O722" s="336">
        <v>45566</v>
      </c>
      <c r="P722" s="33" t="str">
        <f>HYPERLINK("https://my.zakupivli.pro/remote/dispatcher/state_purchase_view/54470389", "UA-2024-11-01-007893-a")</f>
        <v>UA-2024-11-01-007893-a</v>
      </c>
      <c r="Q722" s="335">
        <v>77.515150000000006</v>
      </c>
      <c r="R722" s="335">
        <v>1</v>
      </c>
      <c r="S722" s="335">
        <v>77.515150000000006</v>
      </c>
      <c r="T722" s="336">
        <v>45566</v>
      </c>
      <c r="U722" s="307"/>
      <c r="V722" s="335" t="s">
        <v>59</v>
      </c>
    </row>
    <row r="723" spans="1:22" ht="62.4" x14ac:dyDescent="0.3">
      <c r="A723" s="307">
        <v>717</v>
      </c>
      <c r="B723" s="335" t="s">
        <v>21</v>
      </c>
      <c r="C723" s="44" t="s">
        <v>30</v>
      </c>
      <c r="D723" s="307"/>
      <c r="E723" s="335" t="s">
        <v>75</v>
      </c>
      <c r="F723" s="44" t="s">
        <v>1537</v>
      </c>
      <c r="G723" s="307" t="s">
        <v>185</v>
      </c>
      <c r="H723" s="307">
        <v>0.14299999999999999</v>
      </c>
      <c r="I723" s="307">
        <v>550</v>
      </c>
      <c r="J723" s="307">
        <v>78.650000000000006</v>
      </c>
      <c r="K723" s="335">
        <v>0.14299999999999999</v>
      </c>
      <c r="L723" s="335">
        <v>550</v>
      </c>
      <c r="M723" s="335">
        <v>78.650000000000006</v>
      </c>
      <c r="N723" s="6" t="s">
        <v>1544</v>
      </c>
      <c r="O723" s="336">
        <v>45566</v>
      </c>
      <c r="P723" s="33" t="str">
        <f>HYPERLINK("https://my.zakupivli.pro/remote/dispatcher/state_purchase_view/54459170", "UA-2024-11-01-003014-a")</f>
        <v>UA-2024-11-01-003014-a</v>
      </c>
      <c r="Q723" s="335">
        <v>0.14299999999999999</v>
      </c>
      <c r="R723" s="335">
        <v>550</v>
      </c>
      <c r="S723" s="335">
        <v>78.650000000000006</v>
      </c>
      <c r="T723" s="336">
        <v>45566</v>
      </c>
      <c r="U723" s="307"/>
      <c r="V723" s="335" t="s">
        <v>59</v>
      </c>
    </row>
    <row r="724" spans="1:22" ht="93.6" x14ac:dyDescent="0.3">
      <c r="A724" s="307">
        <v>718</v>
      </c>
      <c r="B724" s="335" t="s">
        <v>40</v>
      </c>
      <c r="C724" s="44" t="s">
        <v>885</v>
      </c>
      <c r="D724" s="307"/>
      <c r="E724" s="335" t="s">
        <v>373</v>
      </c>
      <c r="F724" s="44" t="s">
        <v>1538</v>
      </c>
      <c r="G724" s="307" t="s">
        <v>184</v>
      </c>
      <c r="H724" s="307">
        <v>108.8648</v>
      </c>
      <c r="I724" s="307">
        <v>1</v>
      </c>
      <c r="J724" s="335">
        <v>108.8648</v>
      </c>
      <c r="K724" s="335">
        <v>108.8648</v>
      </c>
      <c r="L724" s="335">
        <v>1</v>
      </c>
      <c r="M724" s="335">
        <v>108.8648</v>
      </c>
      <c r="N724" s="6" t="s">
        <v>1545</v>
      </c>
      <c r="O724" s="336">
        <v>45566</v>
      </c>
      <c r="P724" s="33" t="str">
        <f>HYPERLINK("https://my.zakupivli.pro/remote/dispatcher/state_purchase_view/54453684", "UA-2024-11-01-000488-a")</f>
        <v>UA-2024-11-01-000488-a</v>
      </c>
      <c r="Q724" s="335">
        <v>108.8648</v>
      </c>
      <c r="R724" s="335">
        <v>1</v>
      </c>
      <c r="S724" s="335">
        <v>108.8648</v>
      </c>
      <c r="T724" s="308">
        <v>45596</v>
      </c>
      <c r="U724" s="307"/>
      <c r="V724" s="335" t="s">
        <v>59</v>
      </c>
    </row>
    <row r="725" spans="1:22" ht="62.4" x14ac:dyDescent="0.3">
      <c r="A725" s="307">
        <v>719</v>
      </c>
      <c r="B725" s="335" t="s">
        <v>40</v>
      </c>
      <c r="C725" s="44" t="s">
        <v>885</v>
      </c>
      <c r="D725" s="307"/>
      <c r="E725" s="335" t="s">
        <v>373</v>
      </c>
      <c r="F725" s="44" t="s">
        <v>1539</v>
      </c>
      <c r="G725" s="307" t="s">
        <v>184</v>
      </c>
      <c r="H725" s="307">
        <v>165.26864</v>
      </c>
      <c r="I725" s="307">
        <v>1</v>
      </c>
      <c r="J725" s="335">
        <v>165.26864</v>
      </c>
      <c r="K725" s="335">
        <v>165.26864</v>
      </c>
      <c r="L725" s="335">
        <v>1</v>
      </c>
      <c r="M725" s="335">
        <v>165.26864</v>
      </c>
      <c r="N725" s="6" t="s">
        <v>1546</v>
      </c>
      <c r="O725" s="336">
        <v>45566</v>
      </c>
      <c r="P725" s="33" t="str">
        <f>HYPERLINK("https://my.zakupivli.pro/remote/dispatcher/state_purchase_view/54453325", "UA-2024-11-01-000327-a")</f>
        <v>UA-2024-11-01-000327-a</v>
      </c>
      <c r="Q725" s="335">
        <v>165.26864</v>
      </c>
      <c r="R725" s="335">
        <v>1</v>
      </c>
      <c r="S725" s="335">
        <v>165.26864</v>
      </c>
      <c r="T725" s="336">
        <v>45596</v>
      </c>
      <c r="U725" s="307"/>
      <c r="V725" s="335" t="s">
        <v>59</v>
      </c>
    </row>
    <row r="726" spans="1:22" ht="62.4" x14ac:dyDescent="0.3">
      <c r="A726" s="307">
        <v>720</v>
      </c>
      <c r="B726" s="335" t="s">
        <v>40</v>
      </c>
      <c r="C726" s="44" t="s">
        <v>885</v>
      </c>
      <c r="D726" s="307"/>
      <c r="E726" s="335" t="s">
        <v>373</v>
      </c>
      <c r="F726" s="44" t="s">
        <v>1540</v>
      </c>
      <c r="G726" s="307" t="s">
        <v>184</v>
      </c>
      <c r="H726" s="307">
        <v>77.242069999999998</v>
      </c>
      <c r="I726" s="307">
        <v>1</v>
      </c>
      <c r="J726" s="335">
        <v>77.242069999999998</v>
      </c>
      <c r="K726" s="335">
        <v>77.242069999999998</v>
      </c>
      <c r="L726" s="335">
        <v>1</v>
      </c>
      <c r="M726" s="335">
        <v>77.242069999999998</v>
      </c>
      <c r="N726" s="6" t="s">
        <v>1547</v>
      </c>
      <c r="O726" s="336">
        <v>45566</v>
      </c>
      <c r="P726" s="33" t="str">
        <f>HYPERLINK("https://my.zakupivli.pro/remote/dispatcher/state_purchase_view/54453220", "UA-2024-11-01-000272-a")</f>
        <v>UA-2024-11-01-000272-a</v>
      </c>
      <c r="Q726" s="335">
        <v>77.242069999999998</v>
      </c>
      <c r="R726" s="335">
        <v>1</v>
      </c>
      <c r="S726" s="335">
        <v>77.242069999999998</v>
      </c>
      <c r="T726" s="308">
        <v>45596</v>
      </c>
      <c r="U726" s="307"/>
      <c r="V726" s="335" t="s">
        <v>59</v>
      </c>
    </row>
    <row r="727" spans="1:22" ht="78" x14ac:dyDescent="0.3">
      <c r="A727" s="307">
        <v>721</v>
      </c>
      <c r="B727" s="335" t="s">
        <v>40</v>
      </c>
      <c r="C727" s="44" t="s">
        <v>885</v>
      </c>
      <c r="D727" s="307"/>
      <c r="E727" s="335" t="s">
        <v>373</v>
      </c>
      <c r="F727" s="44" t="s">
        <v>1541</v>
      </c>
      <c r="G727" s="307" t="s">
        <v>184</v>
      </c>
      <c r="H727" s="307">
        <v>76.717250000000007</v>
      </c>
      <c r="I727" s="307">
        <v>1</v>
      </c>
      <c r="J727" s="335">
        <v>76.717250000000007</v>
      </c>
      <c r="K727" s="335">
        <v>76.717250000000007</v>
      </c>
      <c r="L727" s="335">
        <v>1</v>
      </c>
      <c r="M727" s="335">
        <v>76.717250000000007</v>
      </c>
      <c r="N727" s="6" t="s">
        <v>1548</v>
      </c>
      <c r="O727" s="336">
        <v>45566</v>
      </c>
      <c r="P727" s="33" t="str">
        <f>HYPERLINK("https://my.zakupivli.pro/remote/dispatcher/state_purchase_view/54453100", "UA-2024-11-01-000223-a")</f>
        <v>UA-2024-11-01-000223-a</v>
      </c>
      <c r="Q727" s="335">
        <v>76.717250000000007</v>
      </c>
      <c r="R727" s="335">
        <v>1</v>
      </c>
      <c r="S727" s="335">
        <v>76.717250000000007</v>
      </c>
      <c r="T727" s="336">
        <v>45596</v>
      </c>
      <c r="U727" s="307"/>
      <c r="V727" s="335" t="s">
        <v>59</v>
      </c>
    </row>
    <row r="728" spans="1:22" ht="78" x14ac:dyDescent="0.3">
      <c r="A728" s="307">
        <v>722</v>
      </c>
      <c r="B728" s="337" t="s">
        <v>40</v>
      </c>
      <c r="C728" s="44" t="s">
        <v>885</v>
      </c>
      <c r="D728" s="307"/>
      <c r="E728" s="337" t="s">
        <v>373</v>
      </c>
      <c r="F728" s="44" t="s">
        <v>1549</v>
      </c>
      <c r="G728" s="337" t="s">
        <v>184</v>
      </c>
      <c r="H728" s="307">
        <v>588.98168999999996</v>
      </c>
      <c r="I728" s="307">
        <v>1</v>
      </c>
      <c r="J728" s="337">
        <v>588.98168999999996</v>
      </c>
      <c r="K728" s="337">
        <v>588.98168999999996</v>
      </c>
      <c r="L728" s="337">
        <v>1</v>
      </c>
      <c r="M728" s="337">
        <v>588.98168999999996</v>
      </c>
      <c r="N728" s="6" t="s">
        <v>1550</v>
      </c>
      <c r="O728" s="308">
        <v>45601</v>
      </c>
      <c r="P728" s="33" t="str">
        <f>HYPERLINK("https://my.zakupivli.pro/remote/dispatcher/state_purchase_view/54552115", "UA-2024-11-05-013976-a")</f>
        <v>UA-2024-11-05-013976-a</v>
      </c>
      <c r="Q728" s="337">
        <v>588.98168999999996</v>
      </c>
      <c r="R728" s="337">
        <v>1</v>
      </c>
      <c r="S728" s="337">
        <v>588.98168999999996</v>
      </c>
      <c r="T728" s="308">
        <v>45601</v>
      </c>
      <c r="U728" s="307"/>
      <c r="V728" s="337" t="s">
        <v>59</v>
      </c>
    </row>
    <row r="729" spans="1:22" ht="140.4" x14ac:dyDescent="0.3">
      <c r="A729" s="307">
        <v>723</v>
      </c>
      <c r="B729" s="307" t="s">
        <v>1151</v>
      </c>
      <c r="C729" s="44" t="s">
        <v>1401</v>
      </c>
      <c r="D729" s="397" t="s">
        <v>58</v>
      </c>
      <c r="E729" s="338" t="s">
        <v>75</v>
      </c>
      <c r="F729" s="44" t="s">
        <v>1551</v>
      </c>
      <c r="G729" s="307" t="s">
        <v>1150</v>
      </c>
      <c r="H729" s="119">
        <v>480</v>
      </c>
      <c r="I729" s="307">
        <v>1</v>
      </c>
      <c r="J729" s="119">
        <v>480</v>
      </c>
      <c r="K729" s="119">
        <v>480</v>
      </c>
      <c r="L729" s="338">
        <v>1</v>
      </c>
      <c r="M729" s="119">
        <v>480</v>
      </c>
      <c r="N729" s="6" t="s">
        <v>1555</v>
      </c>
      <c r="O729" s="308">
        <v>45602</v>
      </c>
      <c r="P729" s="33" t="str">
        <f>HYPERLINK("https://my.zakupivli.pro/remote/dispatcher/state_purchase_view/54591270", "UA-2024-11-06-015235-a")</f>
        <v>UA-2024-11-06-015235-a</v>
      </c>
      <c r="Q729" s="119">
        <v>480</v>
      </c>
      <c r="R729" s="307">
        <v>1</v>
      </c>
      <c r="S729" s="119">
        <v>480</v>
      </c>
      <c r="T729" s="308">
        <v>45618</v>
      </c>
      <c r="U729" s="307"/>
      <c r="V729" s="307"/>
    </row>
    <row r="730" spans="1:22" ht="62.4" x14ac:dyDescent="0.3">
      <c r="A730" s="307">
        <v>724</v>
      </c>
      <c r="B730" s="307" t="s">
        <v>21</v>
      </c>
      <c r="C730" s="44" t="s">
        <v>894</v>
      </c>
      <c r="D730" s="307"/>
      <c r="E730" s="338" t="s">
        <v>75</v>
      </c>
      <c r="F730" s="44" t="s">
        <v>1552</v>
      </c>
      <c r="G730" s="307" t="s">
        <v>186</v>
      </c>
      <c r="H730" s="307"/>
      <c r="I730" s="307">
        <v>7</v>
      </c>
      <c r="J730" s="307">
        <v>67.769000000000005</v>
      </c>
      <c r="K730" s="307"/>
      <c r="L730" s="338">
        <v>7</v>
      </c>
      <c r="M730" s="338">
        <v>67.769000000000005</v>
      </c>
      <c r="N730" s="6" t="s">
        <v>1556</v>
      </c>
      <c r="O730" s="339">
        <v>45602</v>
      </c>
      <c r="P730" s="33" t="str">
        <f>HYPERLINK("https://my.zakupivli.pro/remote/dispatcher/state_purchase_view/54590134", "UA-2024-11-06-014697-a")</f>
        <v>UA-2024-11-06-014697-a</v>
      </c>
      <c r="Q730" s="307"/>
      <c r="R730" s="338">
        <v>7</v>
      </c>
      <c r="S730" s="338">
        <v>67.769000000000005</v>
      </c>
      <c r="T730" s="339">
        <v>45602</v>
      </c>
      <c r="U730" s="307"/>
      <c r="V730" s="338" t="s">
        <v>59</v>
      </c>
    </row>
    <row r="731" spans="1:22" ht="93.6" x14ac:dyDescent="0.3">
      <c r="A731" s="307">
        <v>725</v>
      </c>
      <c r="B731" s="307" t="s">
        <v>1151</v>
      </c>
      <c r="C731" s="44" t="s">
        <v>1554</v>
      </c>
      <c r="D731" s="397" t="s">
        <v>58</v>
      </c>
      <c r="E731" s="338" t="s">
        <v>75</v>
      </c>
      <c r="F731" s="44" t="s">
        <v>1553</v>
      </c>
      <c r="G731" s="307" t="s">
        <v>1150</v>
      </c>
      <c r="H731" s="119">
        <v>1400</v>
      </c>
      <c r="I731" s="307">
        <v>1</v>
      </c>
      <c r="J731" s="119">
        <v>1400</v>
      </c>
      <c r="K731" s="119">
        <v>1400</v>
      </c>
      <c r="L731" s="338">
        <v>1</v>
      </c>
      <c r="M731" s="119">
        <v>1400</v>
      </c>
      <c r="N731" s="6" t="s">
        <v>1557</v>
      </c>
      <c r="O731" s="339">
        <v>45602</v>
      </c>
      <c r="P731" s="33" t="str">
        <f>HYPERLINK("https://my.zakupivli.pro/remote/dispatcher/state_purchase_view/54588242", "UA-2024-11-06-013838-a")</f>
        <v>UA-2024-11-06-013838-a</v>
      </c>
      <c r="Q731" s="307">
        <v>1233.3333399999999</v>
      </c>
      <c r="R731" s="307">
        <v>1</v>
      </c>
      <c r="S731" s="360">
        <v>1233.3333399999999</v>
      </c>
      <c r="T731" s="308">
        <v>45617</v>
      </c>
      <c r="U731" s="307"/>
      <c r="V731" s="307"/>
    </row>
    <row r="732" spans="1:22" ht="62.4" x14ac:dyDescent="0.3">
      <c r="A732" s="307">
        <v>726</v>
      </c>
      <c r="B732" s="341" t="s">
        <v>1151</v>
      </c>
      <c r="C732" s="44" t="s">
        <v>1401</v>
      </c>
      <c r="D732" s="307"/>
      <c r="E732" s="341" t="s">
        <v>75</v>
      </c>
      <c r="F732" s="225" t="s">
        <v>1430</v>
      </c>
      <c r="G732" s="307" t="s">
        <v>1150</v>
      </c>
      <c r="H732" s="119">
        <v>56</v>
      </c>
      <c r="I732" s="307">
        <v>1</v>
      </c>
      <c r="J732" s="119">
        <v>56</v>
      </c>
      <c r="K732" s="119">
        <v>56</v>
      </c>
      <c r="L732" s="341">
        <v>1</v>
      </c>
      <c r="M732" s="119">
        <v>56</v>
      </c>
      <c r="N732" s="6" t="s">
        <v>1558</v>
      </c>
      <c r="O732" s="308">
        <v>45603</v>
      </c>
      <c r="P732" s="33" t="str">
        <f>HYPERLINK("https://my.zakupivli.pro/remote/dispatcher/state_purchase_view/54604192", "UA-2024-11-07-003266-a")</f>
        <v>UA-2024-11-07-003266-a</v>
      </c>
      <c r="Q732" s="119">
        <v>56</v>
      </c>
      <c r="R732" s="341">
        <v>1</v>
      </c>
      <c r="S732" s="119">
        <v>56</v>
      </c>
      <c r="T732" s="340">
        <v>45603</v>
      </c>
      <c r="U732" s="307"/>
      <c r="V732" s="341" t="s">
        <v>59</v>
      </c>
    </row>
    <row r="733" spans="1:22" ht="62.4" x14ac:dyDescent="0.3">
      <c r="A733" s="342">
        <v>727</v>
      </c>
      <c r="B733" s="342" t="s">
        <v>21</v>
      </c>
      <c r="C733" s="44" t="s">
        <v>300</v>
      </c>
      <c r="D733" s="342"/>
      <c r="E733" s="342" t="s">
        <v>373</v>
      </c>
      <c r="F733" s="44" t="s">
        <v>1559</v>
      </c>
      <c r="G733" s="342" t="s">
        <v>1527</v>
      </c>
      <c r="H733" s="342">
        <v>8.0710000000000004E-2</v>
      </c>
      <c r="I733" s="342">
        <v>1000</v>
      </c>
      <c r="J733" s="119">
        <v>80.709999999999994</v>
      </c>
      <c r="K733" s="342">
        <v>8.0710000000000004E-2</v>
      </c>
      <c r="L733" s="342">
        <v>1000</v>
      </c>
      <c r="M733" s="119">
        <v>80.709999999999994</v>
      </c>
      <c r="N733" s="6" t="s">
        <v>1561</v>
      </c>
      <c r="O733" s="343">
        <v>45604</v>
      </c>
      <c r="P733" s="33" t="str">
        <f>HYPERLINK("https://my.zakupivli.pro/remote/dispatcher/state_purchase_view/54641995", "UA-2024-11-08-003305-a")</f>
        <v>UA-2024-11-08-003305-a</v>
      </c>
      <c r="Q733" s="342">
        <v>8.0710000000000004E-2</v>
      </c>
      <c r="R733" s="342">
        <v>1000</v>
      </c>
      <c r="S733" s="119">
        <v>80.709999999999994</v>
      </c>
      <c r="T733" s="343">
        <v>45604</v>
      </c>
      <c r="U733" s="342"/>
      <c r="V733" s="342" t="s">
        <v>59</v>
      </c>
    </row>
    <row r="734" spans="1:22" ht="62.4" x14ac:dyDescent="0.3">
      <c r="A734" s="342">
        <v>728</v>
      </c>
      <c r="B734" s="342" t="s">
        <v>21</v>
      </c>
      <c r="C734" s="44" t="s">
        <v>413</v>
      </c>
      <c r="D734" s="342"/>
      <c r="E734" s="342" t="s">
        <v>373</v>
      </c>
      <c r="F734" s="44" t="s">
        <v>1297</v>
      </c>
      <c r="G734" s="342" t="s">
        <v>185</v>
      </c>
      <c r="H734" s="342">
        <v>71.625</v>
      </c>
      <c r="I734" s="342">
        <v>1</v>
      </c>
      <c r="J734" s="342">
        <v>71.625</v>
      </c>
      <c r="K734" s="342">
        <v>71.625</v>
      </c>
      <c r="L734" s="342">
        <v>1</v>
      </c>
      <c r="M734" s="342">
        <v>71.625</v>
      </c>
      <c r="N734" s="6" t="s">
        <v>1562</v>
      </c>
      <c r="O734" s="343">
        <v>45604</v>
      </c>
      <c r="P734" s="33" t="str">
        <f>HYPERLINK("https://my.zakupivli.pro/remote/dispatcher/state_purchase_view/54640544", "UA-2024-11-08-002662-a")</f>
        <v>UA-2024-11-08-002662-a</v>
      </c>
      <c r="Q734" s="342">
        <v>71.625</v>
      </c>
      <c r="R734" s="342">
        <v>1</v>
      </c>
      <c r="S734" s="342">
        <v>71.625</v>
      </c>
      <c r="T734" s="343">
        <v>45604</v>
      </c>
      <c r="U734" s="342"/>
      <c r="V734" s="342" t="s">
        <v>59</v>
      </c>
    </row>
    <row r="735" spans="1:22" ht="78" x14ac:dyDescent="0.3">
      <c r="A735" s="342">
        <v>729</v>
      </c>
      <c r="B735" s="342" t="s">
        <v>21</v>
      </c>
      <c r="C735" s="44" t="s">
        <v>406</v>
      </c>
      <c r="D735" s="397" t="s">
        <v>58</v>
      </c>
      <c r="E735" s="342" t="s">
        <v>75</v>
      </c>
      <c r="F735" s="44" t="s">
        <v>1560</v>
      </c>
      <c r="G735" s="342" t="s">
        <v>186</v>
      </c>
      <c r="H735" s="342"/>
      <c r="I735" s="342">
        <v>2</v>
      </c>
      <c r="J735" s="342">
        <v>433.33332999999999</v>
      </c>
      <c r="K735" s="342"/>
      <c r="L735" s="342">
        <v>2</v>
      </c>
      <c r="M735" s="342">
        <v>433.33332999999999</v>
      </c>
      <c r="N735" s="6" t="s">
        <v>1563</v>
      </c>
      <c r="O735" s="343">
        <v>45604</v>
      </c>
      <c r="P735" s="33" t="str">
        <f>HYPERLINK("https://my.zakupivli.pro/remote/dispatcher/state_purchase_view/54634822", "UA-2024-11-08-000190-a")</f>
        <v>UA-2024-11-08-000190-a</v>
      </c>
      <c r="Q735" s="342"/>
      <c r="R735" s="342">
        <v>2</v>
      </c>
      <c r="S735" s="342">
        <v>423.54</v>
      </c>
      <c r="T735" s="343">
        <v>45621</v>
      </c>
      <c r="U735" s="342"/>
      <c r="V735" s="342"/>
    </row>
    <row r="736" spans="1:22" ht="62.4" x14ac:dyDescent="0.3">
      <c r="A736" s="344">
        <v>730</v>
      </c>
      <c r="B736" s="344" t="s">
        <v>40</v>
      </c>
      <c r="C736" s="44" t="s">
        <v>885</v>
      </c>
      <c r="D736" s="344"/>
      <c r="E736" s="344" t="s">
        <v>373</v>
      </c>
      <c r="F736" s="64" t="s">
        <v>1564</v>
      </c>
      <c r="G736" s="344" t="s">
        <v>184</v>
      </c>
      <c r="H736" s="344">
        <v>1208.4389200000001</v>
      </c>
      <c r="I736" s="344">
        <v>1</v>
      </c>
      <c r="J736" s="344">
        <v>1208.4389200000001</v>
      </c>
      <c r="K736" s="344">
        <v>1208.4389200000001</v>
      </c>
      <c r="L736" s="344">
        <v>1</v>
      </c>
      <c r="M736" s="344">
        <v>1208.4389200000001</v>
      </c>
      <c r="N736" s="6" t="s">
        <v>1566</v>
      </c>
      <c r="O736" s="345">
        <v>45608</v>
      </c>
      <c r="P736" s="33" t="str">
        <f>HYPERLINK("https://my.zakupivli.pro/remote/dispatcher/state_purchase_view/54732542", "UA-2024-11-12-010433-a")</f>
        <v>UA-2024-11-12-010433-a</v>
      </c>
      <c r="Q736" s="344">
        <v>1208.4389200000001</v>
      </c>
      <c r="R736" s="344">
        <v>1</v>
      </c>
      <c r="S736" s="344">
        <v>1208.4389200000001</v>
      </c>
      <c r="T736" s="345">
        <v>45608</v>
      </c>
      <c r="U736" s="344"/>
      <c r="V736" s="344" t="s">
        <v>59</v>
      </c>
    </row>
    <row r="737" spans="1:22" ht="62.4" x14ac:dyDescent="0.3">
      <c r="A737" s="344">
        <v>731</v>
      </c>
      <c r="B737" s="344" t="s">
        <v>40</v>
      </c>
      <c r="C737" s="44" t="s">
        <v>885</v>
      </c>
      <c r="D737" s="344"/>
      <c r="E737" s="344" t="s">
        <v>373</v>
      </c>
      <c r="F737" s="64" t="s">
        <v>1565</v>
      </c>
      <c r="G737" s="344" t="s">
        <v>184</v>
      </c>
      <c r="H737" s="344">
        <v>473.19024999999999</v>
      </c>
      <c r="I737" s="344">
        <v>1</v>
      </c>
      <c r="J737" s="344">
        <v>473.19024999999999</v>
      </c>
      <c r="K737" s="344">
        <v>473.19024999999999</v>
      </c>
      <c r="L737" s="344">
        <v>1</v>
      </c>
      <c r="M737" s="344">
        <v>473.19024999999999</v>
      </c>
      <c r="N737" s="6" t="s">
        <v>1567</v>
      </c>
      <c r="O737" s="345">
        <v>45608</v>
      </c>
      <c r="P737" s="33" t="str">
        <f>HYPERLINK("https://my.zakupivli.pro/remote/dispatcher/state_purchase_view/54732316", "UA-2024-11-12-010311-a")</f>
        <v>UA-2024-11-12-010311-a</v>
      </c>
      <c r="Q737" s="344">
        <v>473.19024999999999</v>
      </c>
      <c r="R737" s="344">
        <v>1</v>
      </c>
      <c r="S737" s="344">
        <v>473.19024999999999</v>
      </c>
      <c r="T737" s="345">
        <v>45608</v>
      </c>
      <c r="U737" s="344"/>
      <c r="V737" s="344" t="s">
        <v>59</v>
      </c>
    </row>
    <row r="738" spans="1:22" ht="62.4" x14ac:dyDescent="0.3">
      <c r="A738" s="344">
        <v>732</v>
      </c>
      <c r="B738" s="346" t="s">
        <v>40</v>
      </c>
      <c r="C738" s="44" t="s">
        <v>885</v>
      </c>
      <c r="D738" s="344"/>
      <c r="E738" s="346" t="s">
        <v>373</v>
      </c>
      <c r="F738" s="44" t="s">
        <v>1568</v>
      </c>
      <c r="G738" s="346" t="s">
        <v>184</v>
      </c>
      <c r="H738" s="344">
        <v>123.59764</v>
      </c>
      <c r="I738" s="344">
        <v>1</v>
      </c>
      <c r="J738" s="346">
        <v>123.59764</v>
      </c>
      <c r="K738" s="346">
        <v>123.59764</v>
      </c>
      <c r="L738" s="346">
        <v>1</v>
      </c>
      <c r="M738" s="346">
        <v>123.59764</v>
      </c>
      <c r="N738" s="6" t="s">
        <v>1581</v>
      </c>
      <c r="O738" s="345">
        <v>45610</v>
      </c>
      <c r="P738" s="33" t="str">
        <f>HYPERLINK("https://my.zakupivli.pro/remote/dispatcher/state_purchase_view/54822874", "UA-2024-11-14-015224-a")</f>
        <v>UA-2024-11-14-015224-a</v>
      </c>
      <c r="Q738" s="346">
        <v>123.59764</v>
      </c>
      <c r="R738" s="346">
        <v>1</v>
      </c>
      <c r="S738" s="346">
        <v>123.59764</v>
      </c>
      <c r="T738" s="347">
        <v>45610</v>
      </c>
      <c r="U738" s="344"/>
      <c r="V738" s="346" t="s">
        <v>59</v>
      </c>
    </row>
    <row r="739" spans="1:22" ht="62.4" x14ac:dyDescent="0.3">
      <c r="A739" s="344">
        <v>733</v>
      </c>
      <c r="B739" s="346" t="s">
        <v>40</v>
      </c>
      <c r="C739" s="44" t="s">
        <v>885</v>
      </c>
      <c r="D739" s="344"/>
      <c r="E739" s="346" t="s">
        <v>373</v>
      </c>
      <c r="F739" s="44" t="s">
        <v>1569</v>
      </c>
      <c r="G739" s="346" t="s">
        <v>184</v>
      </c>
      <c r="H739" s="344">
        <v>295.39073999999999</v>
      </c>
      <c r="I739" s="344">
        <v>1</v>
      </c>
      <c r="J739" s="346">
        <v>295.39073999999999</v>
      </c>
      <c r="K739" s="346">
        <v>295.39073999999999</v>
      </c>
      <c r="L739" s="346">
        <v>1</v>
      </c>
      <c r="M739" s="346">
        <v>295.39073999999999</v>
      </c>
      <c r="N739" s="6" t="s">
        <v>1582</v>
      </c>
      <c r="O739" s="347">
        <v>45610</v>
      </c>
      <c r="P739" s="33" t="str">
        <f>HYPERLINK("https://my.zakupivli.pro/remote/dispatcher/state_purchase_view/54822010", "UA-2024-11-14-014888-a")</f>
        <v>UA-2024-11-14-014888-a</v>
      </c>
      <c r="Q739" s="346">
        <v>295.39073999999999</v>
      </c>
      <c r="R739" s="346">
        <v>1</v>
      </c>
      <c r="S739" s="346">
        <v>295.39073999999999</v>
      </c>
      <c r="T739" s="347">
        <v>45610</v>
      </c>
      <c r="U739" s="344"/>
      <c r="V739" s="346" t="s">
        <v>59</v>
      </c>
    </row>
    <row r="740" spans="1:22" ht="62.4" x14ac:dyDescent="0.3">
      <c r="A740" s="344">
        <v>734</v>
      </c>
      <c r="B740" s="346" t="s">
        <v>40</v>
      </c>
      <c r="C740" s="44" t="s">
        <v>885</v>
      </c>
      <c r="D740" s="344"/>
      <c r="E740" s="346" t="s">
        <v>373</v>
      </c>
      <c r="F740" s="44" t="s">
        <v>1570</v>
      </c>
      <c r="G740" s="346" t="s">
        <v>184</v>
      </c>
      <c r="H740" s="344">
        <v>288.64389999999997</v>
      </c>
      <c r="I740" s="344">
        <v>1</v>
      </c>
      <c r="J740" s="346">
        <v>288.64389999999997</v>
      </c>
      <c r="K740" s="346">
        <v>288.64389999999997</v>
      </c>
      <c r="L740" s="346">
        <v>1</v>
      </c>
      <c r="M740" s="346">
        <v>288.64389999999997</v>
      </c>
      <c r="N740" s="6" t="s">
        <v>1583</v>
      </c>
      <c r="O740" s="347">
        <v>45610</v>
      </c>
      <c r="P740" s="33" t="str">
        <f>HYPERLINK("https://my.zakupivli.pro/remote/dispatcher/state_purchase_view/54821149", "UA-2024-11-14-014524-a")</f>
        <v>UA-2024-11-14-014524-a</v>
      </c>
      <c r="Q740" s="346">
        <v>288.64389999999997</v>
      </c>
      <c r="R740" s="346">
        <v>1</v>
      </c>
      <c r="S740" s="346">
        <v>288.64389999999997</v>
      </c>
      <c r="T740" s="347">
        <v>45610</v>
      </c>
      <c r="U740" s="344"/>
      <c r="V740" s="346" t="s">
        <v>59</v>
      </c>
    </row>
    <row r="741" spans="1:22" ht="78" x14ac:dyDescent="0.3">
      <c r="A741" s="344">
        <v>735</v>
      </c>
      <c r="B741" s="346" t="s">
        <v>40</v>
      </c>
      <c r="C741" s="44" t="s">
        <v>885</v>
      </c>
      <c r="D741" s="344"/>
      <c r="E741" s="346" t="s">
        <v>373</v>
      </c>
      <c r="F741" s="44" t="s">
        <v>1571</v>
      </c>
      <c r="G741" s="346" t="s">
        <v>184</v>
      </c>
      <c r="H741" s="344">
        <v>278.11198999999999</v>
      </c>
      <c r="I741" s="344">
        <v>1</v>
      </c>
      <c r="J741" s="346">
        <v>278.11198999999999</v>
      </c>
      <c r="K741" s="346">
        <v>278.11198999999999</v>
      </c>
      <c r="L741" s="346">
        <v>1</v>
      </c>
      <c r="M741" s="346">
        <v>278.11198999999999</v>
      </c>
      <c r="N741" s="6" t="s">
        <v>1584</v>
      </c>
      <c r="O741" s="347">
        <v>45610</v>
      </c>
      <c r="P741" s="33" t="str">
        <f>HYPERLINK("https://my.zakupivli.pro/remote/dispatcher/state_purchase_view/54820976", "UA-2024-11-14-014426-a")</f>
        <v>UA-2024-11-14-014426-a</v>
      </c>
      <c r="Q741" s="346">
        <v>278.11198999999999</v>
      </c>
      <c r="R741" s="346">
        <v>1</v>
      </c>
      <c r="S741" s="346">
        <v>278.11198999999999</v>
      </c>
      <c r="T741" s="347">
        <v>45610</v>
      </c>
      <c r="U741" s="344"/>
      <c r="V741" s="346" t="s">
        <v>59</v>
      </c>
    </row>
    <row r="742" spans="1:22" ht="78" x14ac:dyDescent="0.3">
      <c r="A742" s="344">
        <v>736</v>
      </c>
      <c r="B742" s="346" t="s">
        <v>40</v>
      </c>
      <c r="C742" s="44" t="s">
        <v>885</v>
      </c>
      <c r="D742" s="344"/>
      <c r="E742" s="346" t="s">
        <v>373</v>
      </c>
      <c r="F742" s="44" t="s">
        <v>1572</v>
      </c>
      <c r="G742" s="346" t="s">
        <v>184</v>
      </c>
      <c r="H742" s="344">
        <v>160.96020999999999</v>
      </c>
      <c r="I742" s="344">
        <v>1</v>
      </c>
      <c r="J742" s="346">
        <v>160.96020999999999</v>
      </c>
      <c r="K742" s="346">
        <v>160.96020999999999</v>
      </c>
      <c r="L742" s="346">
        <v>1</v>
      </c>
      <c r="M742" s="346">
        <v>160.96020999999999</v>
      </c>
      <c r="N742" s="6" t="s">
        <v>1585</v>
      </c>
      <c r="O742" s="347">
        <v>45610</v>
      </c>
      <c r="P742" s="33" t="str">
        <f>HYPERLINK("https://my.zakupivli.pro/remote/dispatcher/state_purchase_view/54820835", "UA-2024-11-14-014342-a")</f>
        <v>UA-2024-11-14-014342-a</v>
      </c>
      <c r="Q742" s="346">
        <v>160.96020999999999</v>
      </c>
      <c r="R742" s="346">
        <v>1</v>
      </c>
      <c r="S742" s="346">
        <v>160.96020999999999</v>
      </c>
      <c r="T742" s="347">
        <v>45610</v>
      </c>
      <c r="U742" s="344"/>
      <c r="V742" s="346" t="s">
        <v>59</v>
      </c>
    </row>
    <row r="743" spans="1:22" ht="62.4" x14ac:dyDescent="0.3">
      <c r="A743" s="344">
        <v>737</v>
      </c>
      <c r="B743" s="346" t="s">
        <v>40</v>
      </c>
      <c r="C743" s="44" t="s">
        <v>885</v>
      </c>
      <c r="D743" s="344"/>
      <c r="E743" s="346" t="s">
        <v>373</v>
      </c>
      <c r="F743" s="44" t="s">
        <v>1573</v>
      </c>
      <c r="G743" s="346" t="s">
        <v>184</v>
      </c>
      <c r="H743" s="344">
        <v>270.2063</v>
      </c>
      <c r="I743" s="344">
        <v>1</v>
      </c>
      <c r="J743" s="346">
        <v>270.2063</v>
      </c>
      <c r="K743" s="346">
        <v>270.2063</v>
      </c>
      <c r="L743" s="346">
        <v>1</v>
      </c>
      <c r="M743" s="346">
        <v>270.2063</v>
      </c>
      <c r="N743" s="6" t="s">
        <v>1586</v>
      </c>
      <c r="O743" s="347">
        <v>45610</v>
      </c>
      <c r="P743" s="33" t="str">
        <f>HYPERLINK("https://my.zakupivli.pro/remote/dispatcher/state_purchase_view/54820777", "UA-2024-11-14-014309-a")</f>
        <v>UA-2024-11-14-014309-a</v>
      </c>
      <c r="Q743" s="346">
        <v>270.2063</v>
      </c>
      <c r="R743" s="346">
        <v>1</v>
      </c>
      <c r="S743" s="346">
        <v>270.2063</v>
      </c>
      <c r="T743" s="347">
        <v>45610</v>
      </c>
      <c r="U743" s="344"/>
      <c r="V743" s="346" t="s">
        <v>59</v>
      </c>
    </row>
    <row r="744" spans="1:22" ht="78" x14ac:dyDescent="0.3">
      <c r="A744" s="344">
        <v>738</v>
      </c>
      <c r="B744" s="346" t="s">
        <v>40</v>
      </c>
      <c r="C744" s="44" t="s">
        <v>885</v>
      </c>
      <c r="D744" s="344"/>
      <c r="E744" s="346" t="s">
        <v>373</v>
      </c>
      <c r="F744" s="44" t="s">
        <v>1574</v>
      </c>
      <c r="G744" s="346" t="s">
        <v>184</v>
      </c>
      <c r="H744" s="344">
        <v>716.86090000000002</v>
      </c>
      <c r="I744" s="344">
        <v>1</v>
      </c>
      <c r="J744" s="346">
        <v>716.86090000000002</v>
      </c>
      <c r="K744" s="346">
        <v>716.86090000000002</v>
      </c>
      <c r="L744" s="346">
        <v>1</v>
      </c>
      <c r="M744" s="346">
        <v>716.86090000000002</v>
      </c>
      <c r="N744" s="6" t="s">
        <v>1587</v>
      </c>
      <c r="O744" s="347">
        <v>45610</v>
      </c>
      <c r="P744" s="33" t="str">
        <f>HYPERLINK("https://my.zakupivli.pro/remote/dispatcher/state_purchase_view/54820687", "UA-2024-11-14-014257-a")</f>
        <v>UA-2024-11-14-014257-a</v>
      </c>
      <c r="Q744" s="346">
        <v>716.86090000000002</v>
      </c>
      <c r="R744" s="346">
        <v>1</v>
      </c>
      <c r="S744" s="346">
        <v>716.86090000000002</v>
      </c>
      <c r="T744" s="347">
        <v>45610</v>
      </c>
      <c r="U744" s="344"/>
      <c r="V744" s="346" t="s">
        <v>59</v>
      </c>
    </row>
    <row r="745" spans="1:22" ht="62.4" x14ac:dyDescent="0.3">
      <c r="A745" s="344">
        <v>739</v>
      </c>
      <c r="B745" s="346" t="s">
        <v>40</v>
      </c>
      <c r="C745" s="44" t="s">
        <v>885</v>
      </c>
      <c r="D745" s="344"/>
      <c r="E745" s="346" t="s">
        <v>373</v>
      </c>
      <c r="F745" s="44" t="s">
        <v>1575</v>
      </c>
      <c r="G745" s="346" t="s">
        <v>184</v>
      </c>
      <c r="H745" s="344">
        <v>130.29897</v>
      </c>
      <c r="I745" s="344">
        <v>1</v>
      </c>
      <c r="J745" s="346">
        <v>130.29897</v>
      </c>
      <c r="K745" s="346">
        <v>130.29897</v>
      </c>
      <c r="L745" s="346">
        <v>1</v>
      </c>
      <c r="M745" s="346">
        <v>130.29897</v>
      </c>
      <c r="N745" s="6" t="s">
        <v>1588</v>
      </c>
      <c r="O745" s="347">
        <v>45610</v>
      </c>
      <c r="P745" s="33" t="str">
        <f>HYPERLINK("https://my.zakupivli.pro/remote/dispatcher/state_purchase_view/54820495", "UA-2024-11-14-014124-a")</f>
        <v>UA-2024-11-14-014124-a</v>
      </c>
      <c r="Q745" s="346">
        <v>130.29897</v>
      </c>
      <c r="R745" s="346">
        <v>1</v>
      </c>
      <c r="S745" s="346">
        <v>130.29897</v>
      </c>
      <c r="T745" s="347">
        <v>45610</v>
      </c>
      <c r="U745" s="344"/>
      <c r="V745" s="346" t="s">
        <v>59</v>
      </c>
    </row>
    <row r="746" spans="1:22" ht="62.4" x14ac:dyDescent="0.3">
      <c r="A746" s="344">
        <v>740</v>
      </c>
      <c r="B746" s="346" t="s">
        <v>40</v>
      </c>
      <c r="C746" s="44" t="s">
        <v>885</v>
      </c>
      <c r="D746" s="344"/>
      <c r="E746" s="346" t="s">
        <v>373</v>
      </c>
      <c r="F746" s="44" t="s">
        <v>1576</v>
      </c>
      <c r="G746" s="346" t="s">
        <v>184</v>
      </c>
      <c r="H746" s="344">
        <v>253.92179999999999</v>
      </c>
      <c r="I746" s="344">
        <v>1</v>
      </c>
      <c r="J746" s="346">
        <v>253.92179999999999</v>
      </c>
      <c r="K746" s="346">
        <v>253.92179999999999</v>
      </c>
      <c r="L746" s="346">
        <v>1</v>
      </c>
      <c r="M746" s="346">
        <v>253.92179999999999</v>
      </c>
      <c r="N746" s="6" t="s">
        <v>1589</v>
      </c>
      <c r="O746" s="347">
        <v>45610</v>
      </c>
      <c r="P746" s="33" t="str">
        <f>HYPERLINK("https://my.zakupivli.pro/remote/dispatcher/state_purchase_view/54820196", "UA-2024-11-14-014034-a")</f>
        <v>UA-2024-11-14-014034-a</v>
      </c>
      <c r="Q746" s="346">
        <v>253.92179999999999</v>
      </c>
      <c r="R746" s="346">
        <v>1</v>
      </c>
      <c r="S746" s="346">
        <v>253.92179999999999</v>
      </c>
      <c r="T746" s="347">
        <v>45610</v>
      </c>
      <c r="U746" s="344"/>
      <c r="V746" s="346" t="s">
        <v>59</v>
      </c>
    </row>
    <row r="747" spans="1:22" ht="62.4" x14ac:dyDescent="0.3">
      <c r="A747" s="344">
        <v>741</v>
      </c>
      <c r="B747" s="346" t="s">
        <v>40</v>
      </c>
      <c r="C747" s="44" t="s">
        <v>885</v>
      </c>
      <c r="D747" s="344"/>
      <c r="E747" s="346" t="s">
        <v>373</v>
      </c>
      <c r="F747" s="44" t="s">
        <v>1577</v>
      </c>
      <c r="G747" s="346" t="s">
        <v>184</v>
      </c>
      <c r="H747" s="344">
        <v>133.48004</v>
      </c>
      <c r="I747" s="344">
        <v>1</v>
      </c>
      <c r="J747" s="346">
        <v>133.48004</v>
      </c>
      <c r="K747" s="346">
        <v>133.48004</v>
      </c>
      <c r="L747" s="346">
        <v>1</v>
      </c>
      <c r="M747" s="346">
        <v>133.48004</v>
      </c>
      <c r="N747" s="6" t="s">
        <v>1590</v>
      </c>
      <c r="O747" s="347">
        <v>45610</v>
      </c>
      <c r="P747" s="33" t="str">
        <f>HYPERLINK("https://my.zakupivli.pro/remote/dispatcher/state_purchase_view/54820177", "UA-2024-11-14-014016-a")</f>
        <v>UA-2024-11-14-014016-a</v>
      </c>
      <c r="Q747" s="346">
        <v>133.48004</v>
      </c>
      <c r="R747" s="346">
        <v>1</v>
      </c>
      <c r="S747" s="346">
        <v>133.48004</v>
      </c>
      <c r="T747" s="347">
        <v>45610</v>
      </c>
      <c r="U747" s="344"/>
      <c r="V747" s="346" t="s">
        <v>59</v>
      </c>
    </row>
    <row r="748" spans="1:22" ht="62.4" x14ac:dyDescent="0.3">
      <c r="A748" s="344">
        <v>742</v>
      </c>
      <c r="B748" s="346" t="s">
        <v>40</v>
      </c>
      <c r="C748" s="44" t="s">
        <v>885</v>
      </c>
      <c r="D748" s="344"/>
      <c r="E748" s="346" t="s">
        <v>373</v>
      </c>
      <c r="F748" s="44" t="s">
        <v>1578</v>
      </c>
      <c r="G748" s="346" t="s">
        <v>184</v>
      </c>
      <c r="H748" s="344">
        <v>665.55016999999998</v>
      </c>
      <c r="I748" s="344">
        <v>1</v>
      </c>
      <c r="J748" s="346">
        <v>665.55016999999998</v>
      </c>
      <c r="K748" s="346">
        <v>665.55016999999998</v>
      </c>
      <c r="L748" s="346">
        <v>1</v>
      </c>
      <c r="M748" s="346">
        <v>665.55016999999998</v>
      </c>
      <c r="N748" s="6" t="s">
        <v>1591</v>
      </c>
      <c r="O748" s="347">
        <v>45610</v>
      </c>
      <c r="P748" s="33" t="str">
        <f>HYPERLINK("https://my.zakupivli.pro/remote/dispatcher/state_purchase_view/54819986", "UA-2024-11-14-013905-a")</f>
        <v>UA-2024-11-14-013905-a</v>
      </c>
      <c r="Q748" s="346">
        <v>665.55016999999998</v>
      </c>
      <c r="R748" s="346">
        <v>1</v>
      </c>
      <c r="S748" s="346">
        <v>665.55016999999998</v>
      </c>
      <c r="T748" s="347">
        <v>45610</v>
      </c>
      <c r="U748" s="344"/>
      <c r="V748" s="346" t="s">
        <v>59</v>
      </c>
    </row>
    <row r="749" spans="1:22" ht="62.4" x14ac:dyDescent="0.3">
      <c r="A749" s="344">
        <v>743</v>
      </c>
      <c r="B749" s="346" t="s">
        <v>40</v>
      </c>
      <c r="C749" s="44" t="s">
        <v>73</v>
      </c>
      <c r="D749" s="344"/>
      <c r="E749" s="344" t="s">
        <v>75</v>
      </c>
      <c r="F749" s="44" t="s">
        <v>1579</v>
      </c>
      <c r="G749" s="346" t="s">
        <v>184</v>
      </c>
      <c r="H749" s="344">
        <v>99.433300000000003</v>
      </c>
      <c r="I749" s="344">
        <v>1</v>
      </c>
      <c r="J749" s="346">
        <v>99.433300000000003</v>
      </c>
      <c r="K749" s="346">
        <v>99.433300000000003</v>
      </c>
      <c r="L749" s="346">
        <v>1</v>
      </c>
      <c r="M749" s="346">
        <v>99.433300000000003</v>
      </c>
      <c r="N749" s="6" t="s">
        <v>1592</v>
      </c>
      <c r="O749" s="347">
        <v>45610</v>
      </c>
      <c r="P749" s="33" t="str">
        <f>HYPERLINK("https://my.zakupivli.pro/remote/dispatcher/state_purchase_view/54797048", "UA-2024-11-14-003634-a")</f>
        <v>UA-2024-11-14-003634-a</v>
      </c>
      <c r="Q749" s="346">
        <v>99.433300000000003</v>
      </c>
      <c r="R749" s="346">
        <v>1</v>
      </c>
      <c r="S749" s="346">
        <v>99.433300000000003</v>
      </c>
      <c r="T749" s="347">
        <v>45610</v>
      </c>
      <c r="U749" s="344"/>
      <c r="V749" s="346" t="s">
        <v>59</v>
      </c>
    </row>
    <row r="750" spans="1:22" ht="46.8" x14ac:dyDescent="0.3">
      <c r="A750" s="344">
        <v>744</v>
      </c>
      <c r="B750" s="344" t="s">
        <v>1151</v>
      </c>
      <c r="C750" s="44" t="s">
        <v>1323</v>
      </c>
      <c r="D750" s="397" t="s">
        <v>58</v>
      </c>
      <c r="E750" s="346" t="s">
        <v>75</v>
      </c>
      <c r="F750" s="44" t="s">
        <v>1580</v>
      </c>
      <c r="G750" s="344" t="s">
        <v>1150</v>
      </c>
      <c r="H750" s="344">
        <v>930.62915999999996</v>
      </c>
      <c r="I750" s="344">
        <v>1</v>
      </c>
      <c r="J750" s="346">
        <v>930.62915999999996</v>
      </c>
      <c r="K750" s="346">
        <v>930.62915999999996</v>
      </c>
      <c r="L750" s="346">
        <v>1</v>
      </c>
      <c r="M750" s="346">
        <v>930.62915999999996</v>
      </c>
      <c r="N750" s="6" t="s">
        <v>1593</v>
      </c>
      <c r="O750" s="347">
        <v>45610</v>
      </c>
      <c r="P750" s="33" t="str">
        <f>HYPERLINK("https://my.zakupivli.pro/remote/dispatcher/state_purchase_view/54789788", "UA-2024-11-14-000435-a")</f>
        <v>UA-2024-11-14-000435-a</v>
      </c>
      <c r="Q750" s="344">
        <v>930.29884000000004</v>
      </c>
      <c r="R750" s="344">
        <v>1</v>
      </c>
      <c r="S750" s="360">
        <v>930.29884000000004</v>
      </c>
      <c r="T750" s="345">
        <v>45624</v>
      </c>
      <c r="U750" s="344"/>
      <c r="V750" s="344"/>
    </row>
    <row r="751" spans="1:22" ht="78" x14ac:dyDescent="0.3">
      <c r="A751" s="344">
        <v>745</v>
      </c>
      <c r="B751" s="348" t="s">
        <v>40</v>
      </c>
      <c r="C751" s="44" t="s">
        <v>885</v>
      </c>
      <c r="D751" s="344"/>
      <c r="E751" s="348" t="s">
        <v>373</v>
      </c>
      <c r="F751" s="44" t="s">
        <v>1594</v>
      </c>
      <c r="G751" s="348" t="s">
        <v>184</v>
      </c>
      <c r="H751" s="344">
        <v>479.91138999999998</v>
      </c>
      <c r="I751" s="344">
        <v>1</v>
      </c>
      <c r="J751" s="348">
        <v>479.91138999999998</v>
      </c>
      <c r="K751" s="348">
        <v>479.91138999999998</v>
      </c>
      <c r="L751" s="348">
        <v>1</v>
      </c>
      <c r="M751" s="348">
        <v>479.91138999999998</v>
      </c>
      <c r="N751" s="6" t="s">
        <v>1599</v>
      </c>
      <c r="O751" s="345">
        <v>45611</v>
      </c>
      <c r="P751" s="33" t="str">
        <f>HYPERLINK("https://my.zakupivli.pro/remote/dispatcher/state_purchase_view/54856895", "UA-2024-11-15-012568-a")</f>
        <v>UA-2024-11-15-012568-a</v>
      </c>
      <c r="Q751" s="348">
        <v>479.91138999999998</v>
      </c>
      <c r="R751" s="348">
        <v>1</v>
      </c>
      <c r="S751" s="348">
        <v>479.91138999999998</v>
      </c>
      <c r="T751" s="349">
        <v>45611</v>
      </c>
      <c r="U751" s="344"/>
      <c r="V751" s="348" t="s">
        <v>59</v>
      </c>
    </row>
    <row r="752" spans="1:22" ht="62.4" x14ac:dyDescent="0.3">
      <c r="A752" s="344">
        <v>746</v>
      </c>
      <c r="B752" s="348" t="s">
        <v>40</v>
      </c>
      <c r="C752" s="44" t="s">
        <v>885</v>
      </c>
      <c r="D752" s="344"/>
      <c r="E752" s="348" t="s">
        <v>373</v>
      </c>
      <c r="F752" s="44" t="s">
        <v>1595</v>
      </c>
      <c r="G752" s="348" t="s">
        <v>184</v>
      </c>
      <c r="H752" s="344">
        <v>293.29867999999999</v>
      </c>
      <c r="I752" s="344">
        <v>1</v>
      </c>
      <c r="J752" s="348">
        <v>293.29867999999999</v>
      </c>
      <c r="K752" s="348">
        <v>293.29867999999999</v>
      </c>
      <c r="L752" s="348">
        <v>1</v>
      </c>
      <c r="M752" s="348">
        <v>293.29867999999999</v>
      </c>
      <c r="N752" s="6" t="s">
        <v>1600</v>
      </c>
      <c r="O752" s="349">
        <v>45611</v>
      </c>
      <c r="P752" s="33" t="str">
        <f>HYPERLINK("https://my.zakupivli.pro/remote/dispatcher/state_purchase_view/54856641", "UA-2024-11-15-012380-a")</f>
        <v>UA-2024-11-15-012380-a</v>
      </c>
      <c r="Q752" s="348">
        <v>293.29867999999999</v>
      </c>
      <c r="R752" s="348">
        <v>1</v>
      </c>
      <c r="S752" s="348">
        <v>293.29867999999999</v>
      </c>
      <c r="T752" s="349">
        <v>45611</v>
      </c>
      <c r="U752" s="344"/>
      <c r="V752" s="348" t="s">
        <v>59</v>
      </c>
    </row>
    <row r="753" spans="1:22" ht="78" x14ac:dyDescent="0.3">
      <c r="A753" s="344">
        <v>747</v>
      </c>
      <c r="B753" s="348" t="s">
        <v>40</v>
      </c>
      <c r="C753" s="44" t="s">
        <v>885</v>
      </c>
      <c r="D753" s="344"/>
      <c r="E753" s="348" t="s">
        <v>373</v>
      </c>
      <c r="F753" s="44" t="s">
        <v>1596</v>
      </c>
      <c r="G753" s="348" t="s">
        <v>184</v>
      </c>
      <c r="H753" s="344">
        <v>466.92307</v>
      </c>
      <c r="I753" s="344">
        <v>1</v>
      </c>
      <c r="J753" s="348">
        <v>466.92307</v>
      </c>
      <c r="K753" s="348">
        <v>466.92307</v>
      </c>
      <c r="L753" s="348">
        <v>1</v>
      </c>
      <c r="M753" s="348">
        <v>466.92307</v>
      </c>
      <c r="N753" s="6" t="s">
        <v>1601</v>
      </c>
      <c r="O753" s="349">
        <v>45611</v>
      </c>
      <c r="P753" s="33" t="str">
        <f>HYPERLINK("https://my.zakupivli.pro/remote/dispatcher/state_purchase_view/54856228", "UA-2024-11-15-012171-a")</f>
        <v>UA-2024-11-15-012171-a</v>
      </c>
      <c r="Q753" s="348">
        <v>466.92307</v>
      </c>
      <c r="R753" s="348">
        <v>1</v>
      </c>
      <c r="S753" s="348">
        <v>466.92307</v>
      </c>
      <c r="T753" s="349">
        <v>45611</v>
      </c>
      <c r="U753" s="344"/>
      <c r="V753" s="348" t="s">
        <v>59</v>
      </c>
    </row>
    <row r="754" spans="1:22" ht="78" x14ac:dyDescent="0.3">
      <c r="A754" s="344">
        <v>748</v>
      </c>
      <c r="B754" s="348" t="s">
        <v>40</v>
      </c>
      <c r="C754" s="44" t="s">
        <v>41</v>
      </c>
      <c r="D754" s="344"/>
      <c r="E754" s="348" t="s">
        <v>75</v>
      </c>
      <c r="F754" s="44" t="s">
        <v>1597</v>
      </c>
      <c r="G754" s="344" t="s">
        <v>184</v>
      </c>
      <c r="H754" s="344">
        <v>637.67813000000001</v>
      </c>
      <c r="I754" s="344">
        <v>1</v>
      </c>
      <c r="J754" s="348">
        <v>637.67813000000001</v>
      </c>
      <c r="K754" s="348">
        <v>637.67813000000001</v>
      </c>
      <c r="L754" s="348">
        <v>1</v>
      </c>
      <c r="M754" s="348">
        <v>637.67813000000001</v>
      </c>
      <c r="N754" s="6" t="s">
        <v>1602</v>
      </c>
      <c r="O754" s="349">
        <v>45611</v>
      </c>
      <c r="P754" s="33" t="str">
        <f>HYPERLINK("https://my.zakupivli.pro/remote/dispatcher/state_purchase_view/54855962", "UA-2024-11-15-012017-a")</f>
        <v>UA-2024-11-15-012017-a</v>
      </c>
      <c r="Q754" s="348">
        <v>637.67813000000001</v>
      </c>
      <c r="R754" s="348">
        <v>1</v>
      </c>
      <c r="S754" s="348">
        <v>637.67813000000001</v>
      </c>
      <c r="T754" s="349">
        <v>45611</v>
      </c>
      <c r="U754" s="344"/>
      <c r="V754" s="348" t="s">
        <v>59</v>
      </c>
    </row>
    <row r="755" spans="1:22" ht="78" x14ac:dyDescent="0.3">
      <c r="A755" s="344">
        <v>749</v>
      </c>
      <c r="B755" s="344" t="s">
        <v>21</v>
      </c>
      <c r="C755" s="44" t="s">
        <v>36</v>
      </c>
      <c r="D755" s="397" t="s">
        <v>58</v>
      </c>
      <c r="E755" s="348" t="s">
        <v>75</v>
      </c>
      <c r="F755" s="44" t="s">
        <v>1598</v>
      </c>
      <c r="G755" s="344" t="s">
        <v>185</v>
      </c>
      <c r="H755" s="344"/>
      <c r="I755" s="344">
        <v>25</v>
      </c>
      <c r="J755" s="344">
        <v>2554.2750000000001</v>
      </c>
      <c r="K755" s="344"/>
      <c r="L755" s="348">
        <v>25</v>
      </c>
      <c r="M755" s="348">
        <v>2554.2750000000001</v>
      </c>
      <c r="N755" s="6" t="s">
        <v>1603</v>
      </c>
      <c r="O755" s="349">
        <v>45611</v>
      </c>
      <c r="P755" s="33" t="str">
        <f>HYPERLINK("https://my.zakupivli.pro/remote/dispatcher/state_purchase_view/54837075", "UA-2024-11-15-003479-a")</f>
        <v>UA-2024-11-15-003479-a</v>
      </c>
      <c r="Q755" s="344"/>
      <c r="R755" s="344">
        <v>25</v>
      </c>
      <c r="S755" s="344">
        <v>2554.2750000000001</v>
      </c>
      <c r="T755" s="345">
        <v>45631</v>
      </c>
      <c r="U755" s="344"/>
      <c r="V755" s="344"/>
    </row>
    <row r="756" spans="1:22" ht="62.4" x14ac:dyDescent="0.3">
      <c r="A756" s="344">
        <v>750</v>
      </c>
      <c r="B756" s="350" t="s">
        <v>21</v>
      </c>
      <c r="C756" s="44" t="s">
        <v>413</v>
      </c>
      <c r="D756" s="344"/>
      <c r="E756" s="350" t="s">
        <v>373</v>
      </c>
      <c r="F756" s="225" t="s">
        <v>1387</v>
      </c>
      <c r="G756" s="350" t="s">
        <v>185</v>
      </c>
      <c r="H756" s="119">
        <v>72</v>
      </c>
      <c r="I756" s="344">
        <v>1</v>
      </c>
      <c r="J756" s="119">
        <v>72</v>
      </c>
      <c r="K756" s="119">
        <v>72</v>
      </c>
      <c r="L756" s="350">
        <v>1</v>
      </c>
      <c r="M756" s="119">
        <v>72</v>
      </c>
      <c r="N756" s="6" t="s">
        <v>1604</v>
      </c>
      <c r="O756" s="345">
        <v>45616</v>
      </c>
      <c r="P756" s="33" t="str">
        <f>HYPERLINK("https://my.zakupivli.pro/remote/dispatcher/state_purchase_view/54954390", "UA-2024-11-20-001284-a")</f>
        <v>UA-2024-11-20-001284-a</v>
      </c>
      <c r="Q756" s="119">
        <v>72</v>
      </c>
      <c r="R756" s="350">
        <v>1</v>
      </c>
      <c r="S756" s="119">
        <v>72</v>
      </c>
      <c r="T756" s="351">
        <v>45616</v>
      </c>
      <c r="U756" s="344"/>
      <c r="V756" s="350" t="s">
        <v>59</v>
      </c>
    </row>
    <row r="757" spans="1:22" ht="62.4" x14ac:dyDescent="0.3">
      <c r="A757" s="353">
        <v>751</v>
      </c>
      <c r="B757" s="353" t="s">
        <v>21</v>
      </c>
      <c r="C757" s="44" t="s">
        <v>32</v>
      </c>
      <c r="D757" s="353"/>
      <c r="E757" s="353" t="s">
        <v>373</v>
      </c>
      <c r="F757" s="225" t="s">
        <v>1605</v>
      </c>
      <c r="G757" s="353" t="s">
        <v>186</v>
      </c>
      <c r="H757" s="353"/>
      <c r="I757" s="353">
        <v>4</v>
      </c>
      <c r="J757" s="353">
        <v>3867.4949999999999</v>
      </c>
      <c r="K757" s="353"/>
      <c r="L757" s="353">
        <v>4</v>
      </c>
      <c r="M757" s="353">
        <v>3867.4949999999999</v>
      </c>
      <c r="N757" s="6" t="s">
        <v>1606</v>
      </c>
      <c r="O757" s="352">
        <v>45617</v>
      </c>
      <c r="P757" s="33" t="str">
        <f>HYPERLINK("https://my.zakupivli.pro/remote/dispatcher/state_purchase_view/55001569", "UA-2024-11-21-004000-a")</f>
        <v>UA-2024-11-21-004000-a</v>
      </c>
      <c r="Q757" s="353"/>
      <c r="R757" s="353">
        <v>4</v>
      </c>
      <c r="S757" s="353">
        <v>3867.4949999999999</v>
      </c>
      <c r="T757" s="352">
        <v>45617</v>
      </c>
      <c r="U757" s="353"/>
      <c r="V757" s="353" t="s">
        <v>59</v>
      </c>
    </row>
    <row r="758" spans="1:22" ht="62.4" x14ac:dyDescent="0.3">
      <c r="A758" s="354">
        <v>752</v>
      </c>
      <c r="B758" s="354" t="s">
        <v>40</v>
      </c>
      <c r="C758" s="44" t="s">
        <v>885</v>
      </c>
      <c r="D758" s="354"/>
      <c r="E758" s="354" t="s">
        <v>373</v>
      </c>
      <c r="F758" s="44" t="s">
        <v>1607</v>
      </c>
      <c r="G758" s="354" t="s">
        <v>184</v>
      </c>
      <c r="H758" s="354">
        <v>225.98391000000001</v>
      </c>
      <c r="I758" s="354">
        <v>1</v>
      </c>
      <c r="J758" s="354">
        <v>225.98391000000001</v>
      </c>
      <c r="K758" s="354">
        <v>225.98391000000001</v>
      </c>
      <c r="L758" s="354">
        <v>1</v>
      </c>
      <c r="M758" s="354">
        <v>225.98391000000001</v>
      </c>
      <c r="N758" s="6" t="s">
        <v>1608</v>
      </c>
      <c r="O758" s="355">
        <v>45618</v>
      </c>
      <c r="P758" s="33" t="str">
        <f>HYPERLINK("https://my.zakupivli.pro/remote/dispatcher/state_purchase_view/55052216", "UA-2024-11-22-008839-a")</f>
        <v>UA-2024-11-22-008839-a</v>
      </c>
      <c r="Q758" s="354">
        <v>225.98391000000001</v>
      </c>
      <c r="R758" s="354">
        <v>1</v>
      </c>
      <c r="S758" s="354">
        <v>225.98391000000001</v>
      </c>
      <c r="T758" s="355">
        <v>45618</v>
      </c>
      <c r="U758" s="354"/>
      <c r="V758" s="354" t="s">
        <v>59</v>
      </c>
    </row>
    <row r="759" spans="1:22" ht="62.4" x14ac:dyDescent="0.3">
      <c r="A759" s="354">
        <v>753</v>
      </c>
      <c r="B759" s="356" t="s">
        <v>40</v>
      </c>
      <c r="C759" s="44" t="s">
        <v>885</v>
      </c>
      <c r="D759" s="354"/>
      <c r="E759" s="356" t="s">
        <v>373</v>
      </c>
      <c r="F759" s="44" t="s">
        <v>1609</v>
      </c>
      <c r="G759" s="354" t="s">
        <v>184</v>
      </c>
      <c r="H759" s="354">
        <v>214.72739999999999</v>
      </c>
      <c r="I759" s="354">
        <v>1</v>
      </c>
      <c r="J759" s="356">
        <v>214.72739999999999</v>
      </c>
      <c r="K759" s="356">
        <v>214.72739999999999</v>
      </c>
      <c r="L759" s="356">
        <v>1</v>
      </c>
      <c r="M759" s="356">
        <v>214.72739999999999</v>
      </c>
      <c r="N759" s="6" t="s">
        <v>1611</v>
      </c>
      <c r="O759" s="355">
        <v>45622</v>
      </c>
      <c r="P759" s="33" t="str">
        <f>HYPERLINK("https://my.zakupivli.pro/remote/dispatcher/state_purchase_view/55155829", "UA-2024-11-26-016347-a")</f>
        <v>UA-2024-11-26-016347-a</v>
      </c>
      <c r="Q759" s="356">
        <v>214.72739999999999</v>
      </c>
      <c r="R759" s="356">
        <v>1</v>
      </c>
      <c r="S759" s="356">
        <v>214.72739999999999</v>
      </c>
      <c r="T759" s="357">
        <v>45622</v>
      </c>
      <c r="U759" s="354"/>
      <c r="V759" s="356" t="s">
        <v>59</v>
      </c>
    </row>
    <row r="760" spans="1:22" ht="62.4" x14ac:dyDescent="0.3">
      <c r="A760" s="354">
        <v>754</v>
      </c>
      <c r="B760" s="354" t="s">
        <v>1151</v>
      </c>
      <c r="C760" s="44" t="s">
        <v>1467</v>
      </c>
      <c r="D760" s="354"/>
      <c r="E760" s="356" t="s">
        <v>75</v>
      </c>
      <c r="F760" s="44" t="s">
        <v>1610</v>
      </c>
      <c r="G760" s="354" t="s">
        <v>1150</v>
      </c>
      <c r="H760" s="354">
        <v>99.55</v>
      </c>
      <c r="I760" s="354">
        <v>1</v>
      </c>
      <c r="J760" s="356">
        <v>99.55</v>
      </c>
      <c r="K760" s="356">
        <v>99.55</v>
      </c>
      <c r="L760" s="356">
        <v>1</v>
      </c>
      <c r="M760" s="356">
        <v>99.55</v>
      </c>
      <c r="N760" s="6" t="s">
        <v>1612</v>
      </c>
      <c r="O760" s="357">
        <v>45622</v>
      </c>
      <c r="P760" s="33" t="str">
        <f>HYPERLINK("https://my.zakupivli.pro/remote/dispatcher/state_purchase_view/55139944", "UA-2024-11-26-009164-a")</f>
        <v>UA-2024-11-26-009164-a</v>
      </c>
      <c r="Q760" s="356">
        <v>99.55</v>
      </c>
      <c r="R760" s="356">
        <v>1</v>
      </c>
      <c r="S760" s="356">
        <v>99.55</v>
      </c>
      <c r="T760" s="357">
        <v>45622</v>
      </c>
      <c r="U760" s="354"/>
      <c r="V760" s="356" t="s">
        <v>59</v>
      </c>
    </row>
    <row r="761" spans="1:22" ht="78" x14ac:dyDescent="0.3">
      <c r="A761" s="354">
        <v>755</v>
      </c>
      <c r="B761" s="358" t="s">
        <v>21</v>
      </c>
      <c r="C761" s="44" t="s">
        <v>1613</v>
      </c>
      <c r="D761" s="354"/>
      <c r="E761" s="358" t="s">
        <v>373</v>
      </c>
      <c r="F761" s="44" t="s">
        <v>413</v>
      </c>
      <c r="G761" s="354" t="s">
        <v>185</v>
      </c>
      <c r="H761" s="354"/>
      <c r="I761" s="354">
        <v>3</v>
      </c>
      <c r="J761" s="358">
        <v>291.66667000000001</v>
      </c>
      <c r="K761" s="354"/>
      <c r="L761" s="358">
        <v>3</v>
      </c>
      <c r="M761" s="358">
        <v>291.66667000000001</v>
      </c>
      <c r="N761" s="6" t="s">
        <v>1614</v>
      </c>
      <c r="O761" s="355">
        <v>45623</v>
      </c>
      <c r="P761" s="33" t="str">
        <f>HYPERLINK("https://my.zakupivli.pro/remote/dispatcher/state_purchase_view/55188936", "UA-2024-11-27-011735-a")</f>
        <v>UA-2024-11-27-011735-a</v>
      </c>
      <c r="Q761" s="354"/>
      <c r="R761" s="354">
        <v>3</v>
      </c>
      <c r="S761" s="354"/>
      <c r="T761" s="355"/>
      <c r="U761" s="354" t="s">
        <v>1616</v>
      </c>
      <c r="V761" s="358" t="s">
        <v>59</v>
      </c>
    </row>
    <row r="762" spans="1:22" ht="62.4" x14ac:dyDescent="0.3">
      <c r="A762" s="354">
        <v>756</v>
      </c>
      <c r="B762" s="358" t="s">
        <v>21</v>
      </c>
      <c r="C762" s="44" t="s">
        <v>1559</v>
      </c>
      <c r="D762" s="354"/>
      <c r="E762" s="358" t="s">
        <v>373</v>
      </c>
      <c r="F762" s="44" t="s">
        <v>300</v>
      </c>
      <c r="G762" s="354" t="s">
        <v>1527</v>
      </c>
      <c r="H762" s="354">
        <v>8.1710000000000005E-2</v>
      </c>
      <c r="I762" s="354">
        <v>1000</v>
      </c>
      <c r="J762" s="354">
        <v>80.709999999999994</v>
      </c>
      <c r="K762" s="358">
        <v>8.1710000000000005E-2</v>
      </c>
      <c r="L762" s="358">
        <v>1000</v>
      </c>
      <c r="M762" s="358">
        <v>80.709999999999994</v>
      </c>
      <c r="N762" s="6" t="s">
        <v>1615</v>
      </c>
      <c r="O762" s="359">
        <v>45623</v>
      </c>
      <c r="P762" s="33" t="str">
        <f>HYPERLINK("https://my.zakupivli.pro/remote/dispatcher/state_purchase_view/55174014", "UA-2024-11-27-005230-a")</f>
        <v>UA-2024-11-27-005230-a</v>
      </c>
      <c r="Q762" s="358">
        <v>8.1710000000000005E-2</v>
      </c>
      <c r="R762" s="358">
        <v>1000</v>
      </c>
      <c r="S762" s="358">
        <v>80.709999999999994</v>
      </c>
      <c r="T762" s="359">
        <v>45623</v>
      </c>
      <c r="U762" s="354"/>
      <c r="V762" s="358" t="s">
        <v>59</v>
      </c>
    </row>
    <row r="763" spans="1:22" ht="171.6" x14ac:dyDescent="0.3">
      <c r="A763" s="354">
        <v>757</v>
      </c>
      <c r="B763" s="360" t="s">
        <v>40</v>
      </c>
      <c r="C763" s="44" t="s">
        <v>1617</v>
      </c>
      <c r="D763" s="354"/>
      <c r="E763" s="360" t="s">
        <v>373</v>
      </c>
      <c r="F763" s="44" t="s">
        <v>885</v>
      </c>
      <c r="G763" s="354" t="s">
        <v>184</v>
      </c>
      <c r="H763" s="354">
        <v>173.92330999999999</v>
      </c>
      <c r="I763" s="354">
        <v>1</v>
      </c>
      <c r="J763" s="360">
        <v>173.92330999999999</v>
      </c>
      <c r="K763" s="360">
        <v>173.92330999999999</v>
      </c>
      <c r="L763" s="360">
        <v>1</v>
      </c>
      <c r="M763" s="360">
        <v>173.92330999999999</v>
      </c>
      <c r="N763" s="6" t="s">
        <v>1620</v>
      </c>
      <c r="O763" s="361">
        <v>45632</v>
      </c>
      <c r="P763" s="33" t="str">
        <f>HYPERLINK("https://my.zakupivli.pro/remote/dispatcher/state_purchase_view/55499913", "UA-2024-12-06-014938-a")</f>
        <v>UA-2024-12-06-014938-a</v>
      </c>
      <c r="Q763" s="360">
        <v>173.92330999999999</v>
      </c>
      <c r="R763" s="360">
        <v>1</v>
      </c>
      <c r="S763" s="360">
        <v>173.92330999999999</v>
      </c>
      <c r="T763" s="361">
        <v>45632</v>
      </c>
      <c r="U763" s="354"/>
      <c r="V763" s="360" t="s">
        <v>59</v>
      </c>
    </row>
    <row r="764" spans="1:22" ht="156" x14ac:dyDescent="0.3">
      <c r="A764" s="354">
        <v>758</v>
      </c>
      <c r="B764" s="360" t="s">
        <v>40</v>
      </c>
      <c r="C764" s="44" t="s">
        <v>1618</v>
      </c>
      <c r="D764" s="354"/>
      <c r="E764" s="360" t="s">
        <v>373</v>
      </c>
      <c r="F764" s="44" t="s">
        <v>885</v>
      </c>
      <c r="G764" s="354" t="s">
        <v>184</v>
      </c>
      <c r="H764" s="354">
        <v>386.46974</v>
      </c>
      <c r="I764" s="354">
        <v>1</v>
      </c>
      <c r="J764" s="360">
        <v>386.46974</v>
      </c>
      <c r="K764" s="360">
        <v>386.46974</v>
      </c>
      <c r="L764" s="360">
        <v>1</v>
      </c>
      <c r="M764" s="360">
        <v>386.46974</v>
      </c>
      <c r="N764" s="6" t="s">
        <v>1621</v>
      </c>
      <c r="O764" s="361">
        <v>45632</v>
      </c>
      <c r="P764" s="33" t="str">
        <f>HYPERLINK("https://my.zakupivli.pro/remote/dispatcher/state_purchase_view/55499643", "UA-2024-12-06-014805-a")</f>
        <v>UA-2024-12-06-014805-a</v>
      </c>
      <c r="Q764" s="360">
        <v>386.46974</v>
      </c>
      <c r="R764" s="360">
        <v>1</v>
      </c>
      <c r="S764" s="360">
        <v>386.46974</v>
      </c>
      <c r="T764" s="361">
        <v>45632</v>
      </c>
      <c r="U764" s="354"/>
      <c r="V764" s="360" t="s">
        <v>59</v>
      </c>
    </row>
    <row r="765" spans="1:22" ht="171.6" x14ac:dyDescent="0.3">
      <c r="A765" s="354">
        <v>759</v>
      </c>
      <c r="B765" s="354" t="s">
        <v>21</v>
      </c>
      <c r="C765" s="44" t="s">
        <v>1560</v>
      </c>
      <c r="D765" s="397" t="s">
        <v>58</v>
      </c>
      <c r="E765" s="354" t="s">
        <v>75</v>
      </c>
      <c r="F765" s="44" t="s">
        <v>406</v>
      </c>
      <c r="G765" s="354" t="s">
        <v>186</v>
      </c>
      <c r="H765" s="354"/>
      <c r="I765" s="354">
        <v>2</v>
      </c>
      <c r="J765" s="354">
        <v>2306.9666659999998</v>
      </c>
      <c r="K765" s="354"/>
      <c r="L765" s="360">
        <v>2</v>
      </c>
      <c r="M765" s="360">
        <v>2306.9666659999998</v>
      </c>
      <c r="N765" s="6" t="s">
        <v>1622</v>
      </c>
      <c r="O765" s="361">
        <v>45632</v>
      </c>
      <c r="P765" s="33" t="str">
        <f>HYPERLINK("https://my.zakupivli.pro/remote/dispatcher/state_purchase_view/55498113", "UA-2024-12-06-014140-a")</f>
        <v>UA-2024-12-06-014140-a</v>
      </c>
      <c r="Q765" s="354"/>
      <c r="R765" s="354">
        <v>2</v>
      </c>
      <c r="S765" s="354">
        <v>2214.6880000000001</v>
      </c>
      <c r="T765" s="355">
        <v>45651</v>
      </c>
      <c r="U765" s="354"/>
      <c r="V765" s="360"/>
    </row>
    <row r="766" spans="1:22" ht="156" x14ac:dyDescent="0.3">
      <c r="A766" s="354">
        <v>760</v>
      </c>
      <c r="B766" s="360" t="s">
        <v>40</v>
      </c>
      <c r="C766" s="44" t="s">
        <v>1619</v>
      </c>
      <c r="D766" s="354"/>
      <c r="E766" s="360" t="s">
        <v>373</v>
      </c>
      <c r="F766" s="44" t="s">
        <v>885</v>
      </c>
      <c r="G766" s="354" t="s">
        <v>184</v>
      </c>
      <c r="H766" s="354">
        <v>209.59318999999999</v>
      </c>
      <c r="I766" s="354">
        <v>1</v>
      </c>
      <c r="J766" s="360">
        <v>209.59318999999999</v>
      </c>
      <c r="K766" s="360">
        <v>209.59318999999999</v>
      </c>
      <c r="L766" s="360">
        <v>1</v>
      </c>
      <c r="M766" s="360">
        <v>209.59318999999999</v>
      </c>
      <c r="N766" s="6" t="s">
        <v>1623</v>
      </c>
      <c r="O766" s="361">
        <v>45632</v>
      </c>
      <c r="P766" s="33" t="str">
        <f>HYPERLINK("https://my.zakupivli.pro/remote/dispatcher/state_purchase_view/55493584", "UA-2024-12-06-012047-a")</f>
        <v>UA-2024-12-06-012047-a</v>
      </c>
      <c r="Q766" s="360">
        <v>209.59318999999999</v>
      </c>
      <c r="R766" s="360">
        <v>1</v>
      </c>
      <c r="S766" s="360">
        <v>209.59318999999999</v>
      </c>
      <c r="T766" s="361">
        <v>45632</v>
      </c>
      <c r="U766" s="354"/>
      <c r="V766" s="360" t="s">
        <v>59</v>
      </c>
    </row>
    <row r="767" spans="1:22" ht="124.8" x14ac:dyDescent="0.3">
      <c r="A767" s="354">
        <v>761</v>
      </c>
      <c r="B767" s="354" t="s">
        <v>40</v>
      </c>
      <c r="C767" s="44" t="s">
        <v>1624</v>
      </c>
      <c r="D767" s="354"/>
      <c r="E767" s="360" t="s">
        <v>373</v>
      </c>
      <c r="F767" s="44" t="s">
        <v>885</v>
      </c>
      <c r="G767" s="354" t="s">
        <v>184</v>
      </c>
      <c r="H767" s="354">
        <v>281.99993999999998</v>
      </c>
      <c r="I767" s="354">
        <v>1</v>
      </c>
      <c r="J767" s="360">
        <v>281.99993999999998</v>
      </c>
      <c r="K767" s="360">
        <v>281.99993999999998</v>
      </c>
      <c r="L767" s="360">
        <v>1</v>
      </c>
      <c r="M767" s="360">
        <v>281.99993999999998</v>
      </c>
      <c r="N767" s="6" t="s">
        <v>1629</v>
      </c>
      <c r="O767" s="355">
        <v>45632</v>
      </c>
      <c r="P767" s="33" t="str">
        <f>HYPERLINK("https://my.zakupivli.pro/remote/dispatcher/state_purchase_view/55492800", "UA-2024-12-06-011782-a")</f>
        <v>UA-2024-12-06-011782-a</v>
      </c>
      <c r="Q767" s="360">
        <v>281.99993999999998</v>
      </c>
      <c r="R767" s="360">
        <v>1</v>
      </c>
      <c r="S767" s="360">
        <v>281.99993999999998</v>
      </c>
      <c r="T767" s="361">
        <v>45632</v>
      </c>
      <c r="U767" s="354"/>
      <c r="V767" s="360" t="s">
        <v>59</v>
      </c>
    </row>
    <row r="768" spans="1:22" ht="171.6" x14ac:dyDescent="0.3">
      <c r="A768" s="354">
        <v>762</v>
      </c>
      <c r="B768" s="354" t="s">
        <v>21</v>
      </c>
      <c r="C768" s="44" t="s">
        <v>1560</v>
      </c>
      <c r="D768" s="397" t="s">
        <v>58</v>
      </c>
      <c r="E768" s="365" t="s">
        <v>75</v>
      </c>
      <c r="F768" s="44" t="s">
        <v>406</v>
      </c>
      <c r="G768" s="354" t="s">
        <v>186</v>
      </c>
      <c r="H768" s="119"/>
      <c r="I768" s="354">
        <v>2</v>
      </c>
      <c r="J768" s="119">
        <v>772</v>
      </c>
      <c r="K768" s="354"/>
      <c r="L768" s="360">
        <v>2</v>
      </c>
      <c r="M768" s="119">
        <v>772</v>
      </c>
      <c r="N768" s="6" t="s">
        <v>1630</v>
      </c>
      <c r="O768" s="355">
        <v>45631</v>
      </c>
      <c r="P768" s="33" t="str">
        <f>HYPERLINK("https://my.zakupivli.pro/remote/dispatcher/state_purchase_view/55454423", "UA-2024-12-05-016124-a")</f>
        <v>UA-2024-12-05-016124-a</v>
      </c>
      <c r="Q768" s="354"/>
      <c r="R768" s="354"/>
      <c r="S768" s="354"/>
      <c r="T768" s="355"/>
      <c r="U768" s="354" t="s">
        <v>649</v>
      </c>
      <c r="V768" s="354"/>
    </row>
    <row r="769" spans="1:22" ht="78" x14ac:dyDescent="0.3">
      <c r="A769" s="354">
        <v>763</v>
      </c>
      <c r="B769" s="354" t="s">
        <v>21</v>
      </c>
      <c r="C769" s="44" t="s">
        <v>1613</v>
      </c>
      <c r="D769" s="397" t="s">
        <v>58</v>
      </c>
      <c r="E769" s="365" t="s">
        <v>75</v>
      </c>
      <c r="F769" s="44" t="s">
        <v>413</v>
      </c>
      <c r="G769" s="354" t="s">
        <v>185</v>
      </c>
      <c r="H769" s="354"/>
      <c r="I769" s="354">
        <v>3</v>
      </c>
      <c r="J769" s="354">
        <v>291.666</v>
      </c>
      <c r="K769" s="354"/>
      <c r="L769" s="360">
        <v>3</v>
      </c>
      <c r="M769" s="360">
        <v>291.666</v>
      </c>
      <c r="N769" s="6" t="s">
        <v>1631</v>
      </c>
      <c r="O769" s="355">
        <v>45631</v>
      </c>
      <c r="P769" s="33" t="str">
        <f>HYPERLINK("https://my.zakupivli.pro/remote/dispatcher/state_purchase_view/55452603", "UA-2024-12-05-015239-a")</f>
        <v>UA-2024-12-05-015239-a</v>
      </c>
      <c r="Q769" s="354"/>
      <c r="R769" s="354">
        <v>3</v>
      </c>
      <c r="S769" s="119">
        <v>290</v>
      </c>
      <c r="T769" s="355">
        <v>45651</v>
      </c>
      <c r="U769" s="354"/>
      <c r="V769" s="354"/>
    </row>
    <row r="770" spans="1:22" ht="171.6" x14ac:dyDescent="0.3">
      <c r="A770" s="354">
        <v>764</v>
      </c>
      <c r="B770" s="354" t="s">
        <v>40</v>
      </c>
      <c r="C770" s="44" t="s">
        <v>1625</v>
      </c>
      <c r="D770" s="354"/>
      <c r="E770" s="365" t="s">
        <v>75</v>
      </c>
      <c r="F770" s="44" t="s">
        <v>41</v>
      </c>
      <c r="G770" s="354" t="s">
        <v>184</v>
      </c>
      <c r="H770" s="354">
        <v>316.13565999999997</v>
      </c>
      <c r="I770" s="354">
        <v>1</v>
      </c>
      <c r="J770" s="360">
        <v>316.13565999999997</v>
      </c>
      <c r="K770" s="360">
        <v>316.13565999999997</v>
      </c>
      <c r="L770" s="360">
        <v>1</v>
      </c>
      <c r="M770" s="360">
        <v>316.13565999999997</v>
      </c>
      <c r="N770" s="6" t="s">
        <v>1632</v>
      </c>
      <c r="O770" s="355">
        <v>45629</v>
      </c>
      <c r="P770" s="33" t="str">
        <f>HYPERLINK("https://my.zakupivli.pro/remote/dispatcher/state_purchase_view/55397586", "UA-2024-12-04-012135-a")</f>
        <v>UA-2024-12-04-012135-a</v>
      </c>
      <c r="Q770" s="360">
        <v>316.13565999999997</v>
      </c>
      <c r="R770" s="360">
        <v>1</v>
      </c>
      <c r="S770" s="360">
        <v>316.13565999999997</v>
      </c>
      <c r="T770" s="361">
        <v>45629</v>
      </c>
      <c r="U770" s="354"/>
      <c r="V770" s="360" t="s">
        <v>59</v>
      </c>
    </row>
    <row r="771" spans="1:22" ht="93.6" x14ac:dyDescent="0.3">
      <c r="A771" s="354">
        <v>765</v>
      </c>
      <c r="B771" s="354" t="s">
        <v>21</v>
      </c>
      <c r="C771" s="44" t="s">
        <v>1626</v>
      </c>
      <c r="D771" s="397" t="s">
        <v>58</v>
      </c>
      <c r="E771" s="365" t="s">
        <v>75</v>
      </c>
      <c r="F771" s="44" t="s">
        <v>1628</v>
      </c>
      <c r="G771" s="354" t="s">
        <v>186</v>
      </c>
      <c r="I771" s="354">
        <v>2</v>
      </c>
      <c r="J771" s="119">
        <v>5837.75</v>
      </c>
      <c r="K771" s="354"/>
      <c r="L771" s="360">
        <v>2</v>
      </c>
      <c r="M771" s="119">
        <v>5837.75</v>
      </c>
      <c r="N771" s="6" t="s">
        <v>1633</v>
      </c>
      <c r="O771" s="361">
        <v>45629</v>
      </c>
      <c r="P771" s="33" t="str">
        <f>HYPERLINK("https://my.zakupivli.pro/remote/dispatcher/state_purchase_view/55352960", "UA-2024-12-03-012447-a")</f>
        <v>UA-2024-12-03-012447-a</v>
      </c>
      <c r="Q771" s="354"/>
      <c r="R771" s="354"/>
      <c r="S771" s="354"/>
      <c r="T771" s="355"/>
      <c r="U771" s="354" t="s">
        <v>649</v>
      </c>
      <c r="V771" s="354"/>
    </row>
    <row r="772" spans="1:22" ht="124.8" x14ac:dyDescent="0.3">
      <c r="A772" s="354">
        <v>766</v>
      </c>
      <c r="B772" s="354" t="s">
        <v>40</v>
      </c>
      <c r="C772" s="44" t="s">
        <v>1627</v>
      </c>
      <c r="D772" s="397" t="s">
        <v>58</v>
      </c>
      <c r="E772" s="365" t="s">
        <v>75</v>
      </c>
      <c r="F772" s="44" t="s">
        <v>885</v>
      </c>
      <c r="G772" s="354" t="s">
        <v>184</v>
      </c>
      <c r="H772" s="354">
        <v>116.88435</v>
      </c>
      <c r="I772" s="354">
        <v>1</v>
      </c>
      <c r="J772" s="360">
        <v>116.88435</v>
      </c>
      <c r="K772" s="360">
        <v>116.88435</v>
      </c>
      <c r="L772" s="360">
        <v>1</v>
      </c>
      <c r="M772" s="360">
        <v>116.88435</v>
      </c>
      <c r="N772" s="6" t="s">
        <v>1634</v>
      </c>
      <c r="O772" s="355">
        <v>45628</v>
      </c>
      <c r="P772" s="33" t="str">
        <f>HYPERLINK("https://my.zakupivli.pro/remote/dispatcher/state_purchase_view/55292923", "UA-2024-12-02-004435-a")</f>
        <v>UA-2024-12-02-004435-a</v>
      </c>
      <c r="Q772" s="360">
        <v>116.88435</v>
      </c>
      <c r="R772" s="360">
        <v>1</v>
      </c>
      <c r="S772" s="360">
        <v>116.88435</v>
      </c>
      <c r="T772" s="363">
        <v>45628</v>
      </c>
      <c r="U772" s="354"/>
      <c r="V772" s="354"/>
    </row>
    <row r="773" spans="1:22" ht="62.4" x14ac:dyDescent="0.3">
      <c r="A773" s="354">
        <v>767</v>
      </c>
      <c r="B773" s="362" t="s">
        <v>21</v>
      </c>
      <c r="C773" s="44" t="s">
        <v>1635</v>
      </c>
      <c r="D773" s="354"/>
      <c r="E773" s="365" t="s">
        <v>75</v>
      </c>
      <c r="F773" s="44" t="s">
        <v>1636</v>
      </c>
      <c r="G773" s="354" t="s">
        <v>185</v>
      </c>
      <c r="H773" s="119">
        <v>46</v>
      </c>
      <c r="I773" s="354">
        <v>1</v>
      </c>
      <c r="J773" s="119">
        <v>46</v>
      </c>
      <c r="K773" s="119">
        <v>46</v>
      </c>
      <c r="L773" s="362">
        <v>1</v>
      </c>
      <c r="M773" s="119">
        <v>46</v>
      </c>
      <c r="N773" s="6" t="s">
        <v>1637</v>
      </c>
      <c r="O773" s="355">
        <v>45642</v>
      </c>
      <c r="P773" s="33" t="str">
        <f>HYPERLINK("https://my.zakupivli.pro/remote/dispatcher/state_purchase_view/55800910", "UA-2024-12-16-012483-a")</f>
        <v>UA-2024-12-16-012483-a</v>
      </c>
      <c r="Q773" s="119">
        <v>46</v>
      </c>
      <c r="R773" s="362">
        <v>1</v>
      </c>
      <c r="S773" s="119">
        <v>46</v>
      </c>
      <c r="T773" s="363">
        <v>45642</v>
      </c>
      <c r="U773" s="354"/>
      <c r="V773" s="362" t="s">
        <v>59</v>
      </c>
    </row>
    <row r="774" spans="1:22" ht="62.4" x14ac:dyDescent="0.3">
      <c r="A774" s="354">
        <v>768</v>
      </c>
      <c r="B774" s="362" t="s">
        <v>21</v>
      </c>
      <c r="C774" s="44" t="s">
        <v>1387</v>
      </c>
      <c r="D774" s="354"/>
      <c r="E774" s="365" t="s">
        <v>75</v>
      </c>
      <c r="F774" s="44" t="s">
        <v>413</v>
      </c>
      <c r="G774" s="354" t="s">
        <v>185</v>
      </c>
      <c r="H774" s="119">
        <v>71.25</v>
      </c>
      <c r="I774" s="354">
        <v>1</v>
      </c>
      <c r="J774" s="119">
        <v>71.25</v>
      </c>
      <c r="K774" s="119">
        <v>71.25</v>
      </c>
      <c r="L774" s="362">
        <v>1</v>
      </c>
      <c r="M774" s="119">
        <v>71.25</v>
      </c>
      <c r="N774" s="6" t="s">
        <v>1638</v>
      </c>
      <c r="O774" s="363">
        <v>45642</v>
      </c>
      <c r="P774" s="33" t="str">
        <f>HYPERLINK("https://my.zakupivli.pro/remote/dispatcher/state_purchase_view/55799831", "UA-2024-12-16-012032-a")</f>
        <v>UA-2024-12-16-012032-a</v>
      </c>
      <c r="Q774" s="119">
        <v>71.25</v>
      </c>
      <c r="R774" s="362">
        <v>1</v>
      </c>
      <c r="S774" s="119">
        <v>71.25</v>
      </c>
      <c r="T774" s="363">
        <v>45642</v>
      </c>
      <c r="U774" s="354"/>
      <c r="V774" s="362" t="s">
        <v>59</v>
      </c>
    </row>
    <row r="775" spans="1:22" ht="156" x14ac:dyDescent="0.3">
      <c r="A775" s="354">
        <v>769</v>
      </c>
      <c r="B775" s="365" t="s">
        <v>21</v>
      </c>
      <c r="C775" s="44" t="s">
        <v>1639</v>
      </c>
      <c r="D775" s="397" t="s">
        <v>58</v>
      </c>
      <c r="E775" s="365" t="s">
        <v>75</v>
      </c>
      <c r="F775" s="44" t="s">
        <v>735</v>
      </c>
      <c r="G775" s="354" t="s">
        <v>186</v>
      </c>
      <c r="H775" s="354"/>
      <c r="I775" s="354">
        <v>13</v>
      </c>
      <c r="J775" s="354">
        <v>349.38098000000002</v>
      </c>
      <c r="K775" s="354"/>
      <c r="L775" s="365">
        <v>13</v>
      </c>
      <c r="M775" s="365">
        <v>349.38098000000002</v>
      </c>
      <c r="N775" s="6" t="s">
        <v>1645</v>
      </c>
      <c r="O775" s="355">
        <v>45643</v>
      </c>
      <c r="P775" s="33" t="str">
        <f>HYPERLINK("https://my.zakupivli.pro/remote/dispatcher/state_purchase_view/55872274", "UA-2024-12-17-020706-a")</f>
        <v>UA-2024-12-17-020706-a</v>
      </c>
      <c r="Q775" s="354"/>
      <c r="R775" s="354">
        <v>13</v>
      </c>
      <c r="S775" s="354">
        <v>257.16000000000003</v>
      </c>
      <c r="T775" s="355">
        <v>45663</v>
      </c>
      <c r="U775" s="354"/>
      <c r="V775" s="354"/>
    </row>
    <row r="776" spans="1:22" ht="124.8" x14ac:dyDescent="0.3">
      <c r="A776" s="354">
        <v>770</v>
      </c>
      <c r="B776" s="354" t="s">
        <v>1151</v>
      </c>
      <c r="C776" s="44" t="s">
        <v>1640</v>
      </c>
      <c r="D776" s="397" t="s">
        <v>58</v>
      </c>
      <c r="E776" s="365" t="s">
        <v>75</v>
      </c>
      <c r="F776" s="44" t="s">
        <v>1646</v>
      </c>
      <c r="G776" s="354" t="s">
        <v>1150</v>
      </c>
      <c r="H776" s="119">
        <v>276.8</v>
      </c>
      <c r="I776" s="354">
        <v>1</v>
      </c>
      <c r="J776" s="119">
        <v>276.8</v>
      </c>
      <c r="K776" s="119">
        <v>276.8</v>
      </c>
      <c r="L776" s="365">
        <v>1</v>
      </c>
      <c r="M776" s="119">
        <v>276.8</v>
      </c>
      <c r="N776" s="6" t="s">
        <v>1647</v>
      </c>
      <c r="O776" s="364">
        <v>45643</v>
      </c>
      <c r="P776" s="33" t="str">
        <f>HYPERLINK("https://my.zakupivli.pro/remote/dispatcher/state_purchase_view/55863477", "UA-2024-12-17-016908-a")</f>
        <v>UA-2024-12-17-016908-a</v>
      </c>
      <c r="Q776" s="119">
        <v>250</v>
      </c>
      <c r="R776" s="354">
        <v>1</v>
      </c>
      <c r="S776" s="119">
        <v>250</v>
      </c>
      <c r="T776" s="381">
        <v>45663</v>
      </c>
      <c r="U776" s="354"/>
      <c r="V776" s="354"/>
    </row>
    <row r="777" spans="1:22" ht="124.8" x14ac:dyDescent="0.3">
      <c r="A777" s="354">
        <v>771</v>
      </c>
      <c r="B777" s="365" t="s">
        <v>1151</v>
      </c>
      <c r="C777" s="44" t="s">
        <v>1641</v>
      </c>
      <c r="D777" s="397" t="s">
        <v>58</v>
      </c>
      <c r="E777" s="365" t="s">
        <v>75</v>
      </c>
      <c r="F777" s="44" t="s">
        <v>1646</v>
      </c>
      <c r="G777" s="365" t="s">
        <v>1150</v>
      </c>
      <c r="H777" s="119">
        <v>90.9</v>
      </c>
      <c r="I777" s="354">
        <v>1</v>
      </c>
      <c r="J777" s="119">
        <v>90.9</v>
      </c>
      <c r="K777" s="119">
        <v>90.9</v>
      </c>
      <c r="L777" s="365">
        <v>1</v>
      </c>
      <c r="M777" s="119">
        <v>90.9</v>
      </c>
      <c r="N777" s="6" t="s">
        <v>1648</v>
      </c>
      <c r="O777" s="364">
        <v>45643</v>
      </c>
      <c r="P777" s="33" t="str">
        <f>HYPERLINK("https://my.zakupivli.pro/remote/dispatcher/state_purchase_view/55863477", "UA-2024-12-17-016908-a")</f>
        <v>UA-2024-12-17-016908-a</v>
      </c>
      <c r="Q777" s="119">
        <v>75</v>
      </c>
      <c r="R777" s="354">
        <v>1</v>
      </c>
      <c r="S777" s="119">
        <v>75</v>
      </c>
      <c r="T777" s="381">
        <v>45663</v>
      </c>
      <c r="U777" s="354"/>
      <c r="V777" s="354"/>
    </row>
    <row r="778" spans="1:22" ht="124.8" x14ac:dyDescent="0.3">
      <c r="A778" s="354">
        <v>772</v>
      </c>
      <c r="B778" s="365" t="s">
        <v>1151</v>
      </c>
      <c r="C778" s="44" t="s">
        <v>1642</v>
      </c>
      <c r="D778" s="397" t="s">
        <v>58</v>
      </c>
      <c r="E778" s="365" t="s">
        <v>75</v>
      </c>
      <c r="F778" s="44" t="s">
        <v>1646</v>
      </c>
      <c r="G778" s="365" t="s">
        <v>1150</v>
      </c>
      <c r="H778" s="354">
        <v>2.0816599999999998</v>
      </c>
      <c r="I778" s="354">
        <v>1</v>
      </c>
      <c r="J778" s="365">
        <v>2.0816599999999998</v>
      </c>
      <c r="K778" s="365">
        <v>2.0816599999999998</v>
      </c>
      <c r="L778" s="365">
        <v>1</v>
      </c>
      <c r="M778" s="365">
        <v>2.0816599999999998</v>
      </c>
      <c r="N778" s="6" t="s">
        <v>1649</v>
      </c>
      <c r="O778" s="364">
        <v>45643</v>
      </c>
      <c r="P778" s="33" t="str">
        <f>HYPERLINK("https://my.zakupivli.pro/remote/dispatcher/state_purchase_view/55863477", "UA-2024-12-17-016908-a")</f>
        <v>UA-2024-12-17-016908-a</v>
      </c>
      <c r="Q778" s="119">
        <v>1.75</v>
      </c>
      <c r="R778" s="354">
        <v>1</v>
      </c>
      <c r="S778" s="119">
        <v>1.75</v>
      </c>
      <c r="T778" s="381">
        <v>45663</v>
      </c>
      <c r="U778" s="354"/>
      <c r="V778" s="354"/>
    </row>
    <row r="779" spans="1:22" ht="124.8" x14ac:dyDescent="0.3">
      <c r="A779" s="354">
        <v>773</v>
      </c>
      <c r="B779" s="365" t="s">
        <v>1151</v>
      </c>
      <c r="C779" s="44" t="s">
        <v>1643</v>
      </c>
      <c r="D779" s="397" t="s">
        <v>58</v>
      </c>
      <c r="E779" s="365" t="s">
        <v>75</v>
      </c>
      <c r="F779" s="44" t="s">
        <v>1646</v>
      </c>
      <c r="G779" s="365" t="s">
        <v>1150</v>
      </c>
      <c r="H779" s="354">
        <v>7.8083299999999998</v>
      </c>
      <c r="I779" s="354">
        <v>1</v>
      </c>
      <c r="J779" s="365">
        <v>7.8083299999999998</v>
      </c>
      <c r="K779" s="365">
        <v>7.8083299999999998</v>
      </c>
      <c r="L779" s="365">
        <v>1</v>
      </c>
      <c r="M779" s="365">
        <v>7.8083299999999998</v>
      </c>
      <c r="N779" s="6" t="s">
        <v>1650</v>
      </c>
      <c r="O779" s="364">
        <v>45643</v>
      </c>
      <c r="P779" s="33" t="str">
        <f>HYPERLINK("https://my.zakupivli.pro/remote/dispatcher/state_purchase_view/55863477", "UA-2024-12-17-016908-a")</f>
        <v>UA-2024-12-17-016908-a</v>
      </c>
      <c r="Q779" s="354"/>
      <c r="R779" s="354"/>
      <c r="S779" s="354"/>
      <c r="T779" s="355"/>
      <c r="U779" s="378" t="s">
        <v>93</v>
      </c>
      <c r="V779" s="354"/>
    </row>
    <row r="780" spans="1:22" ht="124.8" x14ac:dyDescent="0.3">
      <c r="A780" s="354">
        <v>774</v>
      </c>
      <c r="B780" s="365" t="s">
        <v>1151</v>
      </c>
      <c r="C780" s="44" t="s">
        <v>1644</v>
      </c>
      <c r="D780" s="397" t="s">
        <v>58</v>
      </c>
      <c r="E780" s="365" t="s">
        <v>75</v>
      </c>
      <c r="F780" s="44" t="s">
        <v>1646</v>
      </c>
      <c r="G780" s="365" t="s">
        <v>1150</v>
      </c>
      <c r="H780" s="119">
        <v>243.85</v>
      </c>
      <c r="I780" s="354">
        <v>1</v>
      </c>
      <c r="J780" s="119">
        <v>243.85</v>
      </c>
      <c r="K780" s="119">
        <v>243.85</v>
      </c>
      <c r="L780" s="365">
        <v>1</v>
      </c>
      <c r="M780" s="119">
        <v>243.85</v>
      </c>
      <c r="N780" s="6" t="s">
        <v>1651</v>
      </c>
      <c r="O780" s="364">
        <v>45643</v>
      </c>
      <c r="P780" s="33" t="str">
        <f>HYPERLINK("https://my.zakupivli.pro/remote/dispatcher/state_purchase_view/55863477", "UA-2024-12-17-016908-a")</f>
        <v>UA-2024-12-17-016908-a</v>
      </c>
      <c r="Q780" s="354"/>
      <c r="R780" s="354"/>
      <c r="S780" s="354"/>
      <c r="T780" s="355"/>
      <c r="U780" s="378" t="s">
        <v>93</v>
      </c>
      <c r="V780" s="354"/>
    </row>
    <row r="781" spans="1:22" ht="46.8" x14ac:dyDescent="0.3">
      <c r="A781" s="354">
        <v>775</v>
      </c>
      <c r="B781" s="366" t="s">
        <v>21</v>
      </c>
      <c r="C781" s="44" t="s">
        <v>1652</v>
      </c>
      <c r="D781" s="397" t="s">
        <v>58</v>
      </c>
      <c r="E781" s="366" t="s">
        <v>75</v>
      </c>
      <c r="F781" s="225" t="s">
        <v>36</v>
      </c>
      <c r="G781" s="354" t="s">
        <v>186</v>
      </c>
      <c r="H781" s="354"/>
      <c r="I781" s="354">
        <v>10</v>
      </c>
      <c r="J781" s="354">
        <v>950.46973000000003</v>
      </c>
      <c r="K781" s="354"/>
      <c r="L781" s="366">
        <v>10</v>
      </c>
      <c r="M781" s="366">
        <v>950.46973000000003</v>
      </c>
      <c r="N781" s="6" t="s">
        <v>1658</v>
      </c>
      <c r="O781" s="369">
        <v>45645</v>
      </c>
      <c r="P781" s="33" t="str">
        <f>HYPERLINK("https://my.zakupivli.pro/remote/dispatcher/state_purchase_view/55973222", "UA-2024-12-19-015237-a")</f>
        <v>UA-2024-12-19-015237-a</v>
      </c>
      <c r="Q781" s="354"/>
      <c r="R781" s="354">
        <v>10</v>
      </c>
      <c r="S781" s="354">
        <v>776.76599999999996</v>
      </c>
      <c r="T781" s="355">
        <v>45664</v>
      </c>
      <c r="U781" s="354"/>
      <c r="V781" s="354"/>
    </row>
    <row r="782" spans="1:22" ht="46.8" x14ac:dyDescent="0.3">
      <c r="A782" s="354">
        <v>776</v>
      </c>
      <c r="B782" s="366" t="s">
        <v>21</v>
      </c>
      <c r="C782" s="44" t="s">
        <v>1653</v>
      </c>
      <c r="D782" s="397" t="s">
        <v>58</v>
      </c>
      <c r="E782" s="366" t="s">
        <v>75</v>
      </c>
      <c r="F782" s="225" t="s">
        <v>36</v>
      </c>
      <c r="G782" s="354" t="s">
        <v>186</v>
      </c>
      <c r="H782" s="354"/>
      <c r="I782" s="354">
        <v>3</v>
      </c>
      <c r="J782" s="354">
        <v>14064.01916</v>
      </c>
      <c r="K782" s="354"/>
      <c r="L782" s="366">
        <v>3</v>
      </c>
      <c r="M782" s="366">
        <v>14064.01916</v>
      </c>
      <c r="N782" s="6" t="s">
        <v>1659</v>
      </c>
      <c r="O782" s="369">
        <v>45645</v>
      </c>
      <c r="P782" s="33" t="str">
        <f>HYPERLINK("https://my.zakupivli.pro/remote/dispatcher/state_purchase_view/55973222", "UA-2024-12-19-015237-a")</f>
        <v>UA-2024-12-19-015237-a</v>
      </c>
      <c r="Q782" s="354"/>
      <c r="R782" s="354">
        <v>2</v>
      </c>
      <c r="S782" s="354">
        <v>13430.855</v>
      </c>
      <c r="T782" s="355">
        <v>45664</v>
      </c>
      <c r="U782" s="354"/>
      <c r="V782" s="354"/>
    </row>
    <row r="783" spans="1:22" ht="78" x14ac:dyDescent="0.3">
      <c r="A783" s="354">
        <v>777</v>
      </c>
      <c r="B783" s="366" t="s">
        <v>21</v>
      </c>
      <c r="C783" s="44" t="s">
        <v>1654</v>
      </c>
      <c r="D783" s="397" t="s">
        <v>58</v>
      </c>
      <c r="E783" s="366" t="s">
        <v>75</v>
      </c>
      <c r="F783" s="225" t="s">
        <v>36</v>
      </c>
      <c r="G783" s="354" t="s">
        <v>186</v>
      </c>
      <c r="H783" s="354"/>
      <c r="I783" s="354">
        <v>2</v>
      </c>
      <c r="J783" s="119">
        <v>2684.5</v>
      </c>
      <c r="K783" s="354"/>
      <c r="L783" s="366">
        <v>2</v>
      </c>
      <c r="M783" s="119">
        <v>2684.5</v>
      </c>
      <c r="N783" s="6" t="s">
        <v>1660</v>
      </c>
      <c r="O783" s="369">
        <v>45645</v>
      </c>
      <c r="P783" s="33" t="str">
        <f>HYPERLINK("https://my.zakupivli.pro/remote/dispatcher/state_purchase_view/55973222", "UA-2024-12-19-015237-a")</f>
        <v>UA-2024-12-19-015237-a</v>
      </c>
      <c r="Q783" s="354"/>
      <c r="R783" s="380"/>
      <c r="S783" s="380"/>
      <c r="T783" s="355"/>
      <c r="U783" s="380" t="s">
        <v>93</v>
      </c>
      <c r="V783" s="354"/>
    </row>
    <row r="784" spans="1:22" ht="93.6" x14ac:dyDescent="0.3">
      <c r="A784" s="354">
        <v>778</v>
      </c>
      <c r="B784" s="366" t="s">
        <v>21</v>
      </c>
      <c r="C784" s="44" t="s">
        <v>1655</v>
      </c>
      <c r="D784" s="397" t="s">
        <v>58</v>
      </c>
      <c r="E784" s="366" t="s">
        <v>75</v>
      </c>
      <c r="F784" s="225" t="s">
        <v>1657</v>
      </c>
      <c r="G784" s="354" t="s">
        <v>186</v>
      </c>
      <c r="H784" s="354"/>
      <c r="I784" s="354">
        <v>239</v>
      </c>
      <c r="J784" s="119">
        <v>3575</v>
      </c>
      <c r="K784" s="354"/>
      <c r="L784" s="366">
        <v>239</v>
      </c>
      <c r="M784" s="119">
        <v>3575</v>
      </c>
      <c r="N784" s="6" t="s">
        <v>1661</v>
      </c>
      <c r="O784" s="369">
        <v>45645</v>
      </c>
      <c r="P784" s="33" t="str">
        <f>HYPERLINK("https://my.zakupivli.pro/remote/dispatcher/state_purchase_view/55969608", "UA-2024-12-19-013809-a")</f>
        <v>UA-2024-12-19-013809-a</v>
      </c>
      <c r="Q784" s="354"/>
      <c r="R784" s="354">
        <v>239</v>
      </c>
      <c r="S784" s="354">
        <v>3573.4467</v>
      </c>
      <c r="T784" s="355">
        <v>45666</v>
      </c>
      <c r="U784" s="354"/>
      <c r="V784" s="354"/>
    </row>
    <row r="785" spans="1:22" ht="78" x14ac:dyDescent="0.3">
      <c r="A785" s="354">
        <v>779</v>
      </c>
      <c r="B785" s="366" t="s">
        <v>21</v>
      </c>
      <c r="C785" s="44" t="s">
        <v>1656</v>
      </c>
      <c r="D785" s="397" t="s">
        <v>58</v>
      </c>
      <c r="E785" s="366" t="s">
        <v>75</v>
      </c>
      <c r="F785" s="225" t="s">
        <v>30</v>
      </c>
      <c r="G785" s="354" t="s">
        <v>186</v>
      </c>
      <c r="H785" s="354"/>
      <c r="I785" s="354">
        <v>9</v>
      </c>
      <c r="J785" s="119">
        <v>3474</v>
      </c>
      <c r="K785" s="354"/>
      <c r="L785" s="366">
        <v>9</v>
      </c>
      <c r="M785" s="119">
        <v>3474</v>
      </c>
      <c r="N785" s="6" t="s">
        <v>1662</v>
      </c>
      <c r="O785" s="367">
        <v>45645</v>
      </c>
      <c r="P785" s="33" t="str">
        <f>HYPERLINK("https://my.zakupivli.pro/remote/dispatcher/state_purchase_view/55956705", "UA-2024-12-19-008061-a")</f>
        <v>UA-2024-12-19-008061-a</v>
      </c>
      <c r="Q785" s="354"/>
      <c r="R785" s="354">
        <v>9</v>
      </c>
      <c r="S785" s="119">
        <v>3441.63</v>
      </c>
      <c r="T785" s="355">
        <v>45664</v>
      </c>
      <c r="U785" s="354"/>
      <c r="V785" s="354"/>
    </row>
    <row r="786" spans="1:22" ht="78" x14ac:dyDescent="0.3">
      <c r="A786" s="354">
        <v>780</v>
      </c>
      <c r="B786" s="368" t="s">
        <v>21</v>
      </c>
      <c r="C786" s="44" t="s">
        <v>1663</v>
      </c>
      <c r="D786" s="397" t="s">
        <v>58</v>
      </c>
      <c r="E786" s="368" t="s">
        <v>75</v>
      </c>
      <c r="F786" s="225" t="s">
        <v>300</v>
      </c>
      <c r="G786" s="354" t="s">
        <v>186</v>
      </c>
      <c r="H786" s="354"/>
      <c r="I786" s="354">
        <v>174</v>
      </c>
      <c r="J786" s="119">
        <v>56083.5</v>
      </c>
      <c r="K786" s="354"/>
      <c r="L786" s="368">
        <v>174</v>
      </c>
      <c r="M786" s="119">
        <v>56083.5</v>
      </c>
      <c r="N786" s="6" t="s">
        <v>1664</v>
      </c>
      <c r="O786" s="355">
        <v>45646</v>
      </c>
      <c r="P786" s="33" t="str">
        <f>HYPERLINK("https://my.zakupivli.pro/remote/dispatcher/state_purchase_view/56008163", "UA-2024-12-20-005683-a")</f>
        <v>UA-2024-12-20-005683-a</v>
      </c>
      <c r="Q786" s="354"/>
      <c r="R786" s="354"/>
      <c r="S786" s="354"/>
      <c r="T786" s="355"/>
      <c r="U786" s="354" t="s">
        <v>1721</v>
      </c>
      <c r="V786" s="354"/>
    </row>
    <row r="787" spans="1:22" ht="93.6" x14ac:dyDescent="0.3">
      <c r="A787" s="354">
        <v>781</v>
      </c>
      <c r="B787" s="370" t="s">
        <v>21</v>
      </c>
      <c r="C787" s="44" t="s">
        <v>1665</v>
      </c>
      <c r="D787" s="397" t="s">
        <v>58</v>
      </c>
      <c r="E787" s="370" t="s">
        <v>75</v>
      </c>
      <c r="F787" s="44" t="s">
        <v>1218</v>
      </c>
      <c r="G787" s="354" t="s">
        <v>185</v>
      </c>
      <c r="H787" s="354"/>
      <c r="I787" s="354">
        <v>466</v>
      </c>
      <c r="J787" s="354">
        <v>5392.9358300000004</v>
      </c>
      <c r="K787" s="354"/>
      <c r="L787" s="370">
        <v>466</v>
      </c>
      <c r="M787" s="370">
        <v>5392.9358300000004</v>
      </c>
      <c r="N787" s="6" t="s">
        <v>1667</v>
      </c>
      <c r="O787" s="355">
        <v>45649</v>
      </c>
      <c r="P787" s="33" t="str">
        <f>HYPERLINK("https://my.zakupivli.pro/remote/dispatcher/state_purchase_view/56101118", "UA-2024-12-23-019298-a")</f>
        <v>UA-2024-12-23-019298-a</v>
      </c>
      <c r="Q787" s="354"/>
      <c r="R787" s="354"/>
      <c r="S787" s="354"/>
      <c r="T787" s="355"/>
      <c r="U787" s="393" t="s">
        <v>1721</v>
      </c>
      <c r="V787" s="354"/>
    </row>
    <row r="788" spans="1:22" ht="78" x14ac:dyDescent="0.3">
      <c r="A788" s="354">
        <v>782</v>
      </c>
      <c r="B788" s="370" t="s">
        <v>21</v>
      </c>
      <c r="C788" s="44" t="s">
        <v>1663</v>
      </c>
      <c r="D788" s="397" t="s">
        <v>58</v>
      </c>
      <c r="E788" s="370" t="s">
        <v>75</v>
      </c>
      <c r="F788" s="44" t="s">
        <v>300</v>
      </c>
      <c r="G788" s="354" t="s">
        <v>186</v>
      </c>
      <c r="H788" s="354"/>
      <c r="I788" s="354">
        <v>166</v>
      </c>
      <c r="J788" s="119">
        <v>56083.5</v>
      </c>
      <c r="K788" s="354"/>
      <c r="L788" s="370">
        <v>166</v>
      </c>
      <c r="M788" s="119">
        <v>56083.5</v>
      </c>
      <c r="N788" s="6" t="s">
        <v>1668</v>
      </c>
      <c r="O788" s="371">
        <v>45649</v>
      </c>
      <c r="P788" s="33" t="str">
        <f>HYPERLINK("https://my.zakupivli.pro/remote/dispatcher/state_purchase_view/56084031", "UA-2024-12-23-011949-a")</f>
        <v>UA-2024-12-23-011949-a</v>
      </c>
      <c r="Q788" s="354"/>
      <c r="R788" s="354">
        <v>166</v>
      </c>
      <c r="S788" s="354">
        <v>51030.896650000002</v>
      </c>
      <c r="T788" s="355">
        <v>45673</v>
      </c>
      <c r="U788" s="354"/>
      <c r="V788" s="354"/>
    </row>
    <row r="789" spans="1:22" ht="124.8" x14ac:dyDescent="0.3">
      <c r="A789" s="354">
        <v>783</v>
      </c>
      <c r="B789" s="370" t="s">
        <v>40</v>
      </c>
      <c r="C789" s="44" t="s">
        <v>1666</v>
      </c>
      <c r="D789" s="397" t="s">
        <v>58</v>
      </c>
      <c r="E789" s="370" t="s">
        <v>75</v>
      </c>
      <c r="F789" s="44" t="s">
        <v>73</v>
      </c>
      <c r="G789" s="354" t="s">
        <v>184</v>
      </c>
      <c r="H789" s="370">
        <v>71.073759999999993</v>
      </c>
      <c r="I789" s="354">
        <v>1</v>
      </c>
      <c r="J789" s="354">
        <v>71.073759999999993</v>
      </c>
      <c r="K789" s="370">
        <v>71.073759999999993</v>
      </c>
      <c r="L789" s="370">
        <v>1</v>
      </c>
      <c r="M789" s="370">
        <v>71.073759999999993</v>
      </c>
      <c r="N789" s="6" t="s">
        <v>1669</v>
      </c>
      <c r="O789" s="371">
        <v>45649</v>
      </c>
      <c r="P789" s="33" t="str">
        <f>HYPERLINK("https://my.zakupivli.pro/remote/dispatcher/state_purchase_view/56070139", "UA-2024-12-23-005679-a")</f>
        <v>UA-2024-12-23-005679-a</v>
      </c>
      <c r="Q789" s="370">
        <v>71.073759999999993</v>
      </c>
      <c r="R789" s="370">
        <v>1</v>
      </c>
      <c r="S789" s="370">
        <v>71.073759999999993</v>
      </c>
      <c r="T789" s="371">
        <v>45649</v>
      </c>
      <c r="U789" s="354"/>
      <c r="V789" s="370" t="s">
        <v>59</v>
      </c>
    </row>
    <row r="790" spans="1:22" ht="93.6" x14ac:dyDescent="0.3">
      <c r="A790" s="354">
        <v>784</v>
      </c>
      <c r="B790" s="372" t="s">
        <v>21</v>
      </c>
      <c r="C790" s="44" t="s">
        <v>1670</v>
      </c>
      <c r="D790" s="397" t="s">
        <v>58</v>
      </c>
      <c r="E790" s="372" t="s">
        <v>75</v>
      </c>
      <c r="F790" s="225" t="s">
        <v>895</v>
      </c>
      <c r="G790" s="354" t="s">
        <v>186</v>
      </c>
      <c r="H790" s="354"/>
      <c r="I790" s="354">
        <v>23</v>
      </c>
      <c r="J790" s="354">
        <v>623.995</v>
      </c>
      <c r="K790" s="354"/>
      <c r="L790" s="372">
        <v>23</v>
      </c>
      <c r="M790" s="372">
        <v>623.995</v>
      </c>
      <c r="N790" s="6" t="s">
        <v>1671</v>
      </c>
      <c r="O790" s="355">
        <v>45650</v>
      </c>
      <c r="P790" s="42" t="str">
        <f>HYPERLINK("https://my.zakupivli.pro/remote/dispatcher/state_purchase_view/56149918", "UA-2024-12-24-017756-a")</f>
        <v>UA-2024-12-24-017756-a</v>
      </c>
      <c r="Q790" s="354"/>
      <c r="R790" s="354">
        <v>23</v>
      </c>
      <c r="S790" s="354">
        <v>601.33299999999997</v>
      </c>
      <c r="T790" s="355">
        <v>45665</v>
      </c>
      <c r="U790" s="354"/>
      <c r="V790" s="354"/>
    </row>
    <row r="791" spans="1:22" ht="124.8" x14ac:dyDescent="0.3">
      <c r="A791" s="354">
        <v>785</v>
      </c>
      <c r="B791" s="373" t="s">
        <v>21</v>
      </c>
      <c r="C791" s="44" t="s">
        <v>1672</v>
      </c>
      <c r="D791" s="397" t="s">
        <v>58</v>
      </c>
      <c r="E791" s="373" t="s">
        <v>75</v>
      </c>
      <c r="F791" s="44" t="s">
        <v>1677</v>
      </c>
      <c r="G791" s="354" t="s">
        <v>186</v>
      </c>
      <c r="H791" s="354"/>
      <c r="I791" s="354">
        <v>89</v>
      </c>
      <c r="J791" s="354">
        <v>7504.1666599999999</v>
      </c>
      <c r="K791" s="354"/>
      <c r="L791" s="373">
        <v>89</v>
      </c>
      <c r="M791" s="373">
        <v>7504.1666599999999</v>
      </c>
      <c r="N791" s="6" t="s">
        <v>1678</v>
      </c>
      <c r="O791" s="355">
        <v>45651</v>
      </c>
      <c r="P791" s="33" t="str">
        <f>HYPERLINK("https://my.zakupivli.pro/remote/dispatcher/state_purchase_view/56178120", "UA-2024-12-25-010078-a")</f>
        <v>UA-2024-12-25-010078-a</v>
      </c>
      <c r="Q791" s="354"/>
      <c r="R791" s="354">
        <v>89</v>
      </c>
      <c r="S791" s="1">
        <v>7041.9616599999999</v>
      </c>
      <c r="T791" s="355">
        <v>45686</v>
      </c>
      <c r="U791" s="354"/>
      <c r="V791" s="354"/>
    </row>
    <row r="792" spans="1:22" ht="124.8" x14ac:dyDescent="0.3">
      <c r="A792" s="354">
        <v>786</v>
      </c>
      <c r="B792" s="373" t="s">
        <v>21</v>
      </c>
      <c r="C792" s="44" t="s">
        <v>1673</v>
      </c>
      <c r="D792" s="397" t="s">
        <v>58</v>
      </c>
      <c r="E792" s="373" t="s">
        <v>75</v>
      </c>
      <c r="F792" s="44" t="s">
        <v>1677</v>
      </c>
      <c r="G792" s="354" t="s">
        <v>186</v>
      </c>
      <c r="H792" s="354"/>
      <c r="I792" s="354">
        <v>4</v>
      </c>
      <c r="J792" s="119">
        <v>65</v>
      </c>
      <c r="K792" s="354"/>
      <c r="L792" s="373">
        <v>4</v>
      </c>
      <c r="M792" s="119">
        <v>65</v>
      </c>
      <c r="N792" s="6" t="s">
        <v>1678</v>
      </c>
      <c r="O792" s="374">
        <v>45651</v>
      </c>
      <c r="P792" s="33" t="str">
        <f>HYPERLINK("https://my.zakupivli.pro/remote/dispatcher/state_purchase_view/56178120", "UA-2024-12-25-010078-a")</f>
        <v>UA-2024-12-25-010078-a</v>
      </c>
      <c r="Q792" s="354"/>
      <c r="R792" s="354">
        <v>4</v>
      </c>
      <c r="S792" s="354">
        <v>63.695</v>
      </c>
      <c r="T792" s="355">
        <v>45677</v>
      </c>
      <c r="U792" s="354"/>
      <c r="V792" s="354"/>
    </row>
    <row r="793" spans="1:22" ht="156" x14ac:dyDescent="0.3">
      <c r="A793" s="354">
        <v>787</v>
      </c>
      <c r="B793" s="373" t="s">
        <v>40</v>
      </c>
      <c r="C793" s="44" t="s">
        <v>1674</v>
      </c>
      <c r="D793" s="397"/>
      <c r="E793" s="373" t="s">
        <v>373</v>
      </c>
      <c r="F793" s="44" t="s">
        <v>41</v>
      </c>
      <c r="G793" s="354" t="s">
        <v>184</v>
      </c>
      <c r="H793" s="354">
        <v>66.326260000000005</v>
      </c>
      <c r="I793" s="354">
        <v>1</v>
      </c>
      <c r="J793" s="373">
        <v>66.326260000000005</v>
      </c>
      <c r="K793" s="373">
        <v>66.326260000000005</v>
      </c>
      <c r="L793" s="373">
        <v>1</v>
      </c>
      <c r="M793" s="373">
        <v>66.326260000000005</v>
      </c>
      <c r="N793" s="6" t="s">
        <v>1679</v>
      </c>
      <c r="O793" s="374">
        <v>45651</v>
      </c>
      <c r="P793" s="33" t="str">
        <f>HYPERLINK("https://my.zakupivli.pro/remote/dispatcher/state_purchase_view/56165938", "UA-2024-12-25-004680-a")</f>
        <v>UA-2024-12-25-004680-a</v>
      </c>
      <c r="Q793" s="373">
        <v>66.326260000000005</v>
      </c>
      <c r="R793" s="373">
        <v>1</v>
      </c>
      <c r="S793" s="373">
        <v>66.326260000000005</v>
      </c>
      <c r="T793" s="355">
        <v>45651</v>
      </c>
      <c r="U793" s="354"/>
      <c r="V793" s="373" t="s">
        <v>59</v>
      </c>
    </row>
    <row r="794" spans="1:22" ht="156" x14ac:dyDescent="0.3">
      <c r="A794" s="354">
        <v>788</v>
      </c>
      <c r="B794" s="373" t="s">
        <v>40</v>
      </c>
      <c r="C794" s="44" t="s">
        <v>1675</v>
      </c>
      <c r="D794" s="397"/>
      <c r="E794" s="373" t="s">
        <v>373</v>
      </c>
      <c r="F794" s="44" t="s">
        <v>885</v>
      </c>
      <c r="G794" s="354" t="s">
        <v>184</v>
      </c>
      <c r="H794" s="354">
        <v>672.66476</v>
      </c>
      <c r="I794" s="354">
        <v>1</v>
      </c>
      <c r="J794" s="373">
        <v>672.66476</v>
      </c>
      <c r="K794" s="373">
        <v>672.66476</v>
      </c>
      <c r="L794" s="373">
        <v>1</v>
      </c>
      <c r="M794" s="373">
        <v>672.66476</v>
      </c>
      <c r="N794" s="6" t="s">
        <v>1680</v>
      </c>
      <c r="O794" s="374">
        <v>45651</v>
      </c>
      <c r="P794" s="33" t="str">
        <f>HYPERLINK("https://my.zakupivli.pro/remote/dispatcher/state_purchase_view/56157266", "UA-2024-12-25-000652-a")</f>
        <v>UA-2024-12-25-000652-a</v>
      </c>
      <c r="Q794" s="373">
        <v>672.66476</v>
      </c>
      <c r="R794" s="373">
        <v>1</v>
      </c>
      <c r="S794" s="373">
        <v>672.66476</v>
      </c>
      <c r="T794" s="374">
        <v>45651</v>
      </c>
      <c r="U794" s="354"/>
      <c r="V794" s="373" t="s">
        <v>59</v>
      </c>
    </row>
    <row r="795" spans="1:22" ht="109.2" x14ac:dyDescent="0.3">
      <c r="A795" s="354">
        <v>789</v>
      </c>
      <c r="B795" s="373" t="s">
        <v>21</v>
      </c>
      <c r="C795" s="44" t="s">
        <v>1676</v>
      </c>
      <c r="D795" s="397" t="s">
        <v>58</v>
      </c>
      <c r="E795" s="373" t="s">
        <v>75</v>
      </c>
      <c r="F795" s="44" t="s">
        <v>36</v>
      </c>
      <c r="G795" s="354" t="s">
        <v>186</v>
      </c>
      <c r="H795" s="354"/>
      <c r="I795" s="354">
        <v>139</v>
      </c>
      <c r="J795" s="354">
        <v>12680.833329999999</v>
      </c>
      <c r="K795" s="354"/>
      <c r="L795" s="373">
        <v>139</v>
      </c>
      <c r="M795" s="373">
        <v>12680.833329999999</v>
      </c>
      <c r="N795" s="6" t="s">
        <v>1681</v>
      </c>
      <c r="O795" s="374">
        <v>45651</v>
      </c>
      <c r="P795" s="33" t="str">
        <f>HYPERLINK("https://my.zakupivli.pro/remote/dispatcher/state_purchase_view/56156900", "UA-2024-12-25-000472-a")</f>
        <v>UA-2024-12-25-000472-a</v>
      </c>
      <c r="Q795" s="354"/>
      <c r="R795" s="354">
        <v>139</v>
      </c>
      <c r="S795" s="354">
        <v>12302.7731</v>
      </c>
      <c r="T795" s="355">
        <v>45677</v>
      </c>
      <c r="U795" s="354"/>
      <c r="V795" s="354"/>
    </row>
    <row r="796" spans="1:22" ht="62.4" x14ac:dyDescent="0.3">
      <c r="A796" s="354">
        <v>790</v>
      </c>
      <c r="B796" s="376" t="s">
        <v>21</v>
      </c>
      <c r="C796" s="44" t="s">
        <v>1682</v>
      </c>
      <c r="D796" s="397" t="s">
        <v>58</v>
      </c>
      <c r="E796" s="376" t="s">
        <v>75</v>
      </c>
      <c r="F796" s="44" t="s">
        <v>30</v>
      </c>
      <c r="G796" s="354" t="s">
        <v>186</v>
      </c>
      <c r="H796" s="354"/>
      <c r="I796" s="354">
        <v>42</v>
      </c>
      <c r="J796" s="354">
        <v>6340.9613900000004</v>
      </c>
      <c r="K796" s="354"/>
      <c r="L796" s="376">
        <v>42</v>
      </c>
      <c r="M796" s="376">
        <v>6340.9613900000004</v>
      </c>
      <c r="N796" s="6" t="s">
        <v>1688</v>
      </c>
      <c r="O796" s="355">
        <v>45652</v>
      </c>
      <c r="P796" s="33" t="str">
        <f>HYPERLINK("https://my.zakupivli.pro/remote/dispatcher/state_purchase_view/56211568", "UA-2024-12-26-010326-a")</f>
        <v>UA-2024-12-26-010326-a</v>
      </c>
      <c r="Q796" s="354"/>
      <c r="R796" s="354">
        <v>42</v>
      </c>
      <c r="S796" s="354">
        <v>6105.2520000000004</v>
      </c>
      <c r="T796" s="355">
        <v>45673</v>
      </c>
      <c r="U796" s="354"/>
      <c r="V796" s="354"/>
    </row>
    <row r="797" spans="1:22" ht="62.4" x14ac:dyDescent="0.3">
      <c r="A797" s="354">
        <v>791</v>
      </c>
      <c r="B797" s="376" t="s">
        <v>21</v>
      </c>
      <c r="C797" s="44" t="s">
        <v>1683</v>
      </c>
      <c r="D797" s="397" t="s">
        <v>58</v>
      </c>
      <c r="E797" s="376" t="s">
        <v>75</v>
      </c>
      <c r="F797" s="44" t="s">
        <v>30</v>
      </c>
      <c r="G797" s="354" t="s">
        <v>186</v>
      </c>
      <c r="H797" s="354"/>
      <c r="I797" s="354">
        <v>100</v>
      </c>
      <c r="J797" s="354">
        <v>6085.1333299999997</v>
      </c>
      <c r="K797" s="354"/>
      <c r="L797" s="376">
        <v>100</v>
      </c>
      <c r="M797" s="376">
        <v>6085.1333299999997</v>
      </c>
      <c r="N797" s="6" t="s">
        <v>1689</v>
      </c>
      <c r="O797" s="375">
        <v>45652</v>
      </c>
      <c r="P797" s="33" t="str">
        <f>HYPERLINK("https://my.zakupivli.pro/remote/dispatcher/state_purchase_view/56211568", "UA-2024-12-26-010326-a")</f>
        <v>UA-2024-12-26-010326-a</v>
      </c>
      <c r="Q797" s="354"/>
      <c r="R797" s="354">
        <v>100</v>
      </c>
      <c r="S797" s="354">
        <v>6031.9987499999997</v>
      </c>
      <c r="T797" s="355">
        <v>45673</v>
      </c>
      <c r="U797" s="354"/>
      <c r="V797" s="354"/>
    </row>
    <row r="798" spans="1:22" ht="124.8" x14ac:dyDescent="0.3">
      <c r="A798" s="354">
        <v>792</v>
      </c>
      <c r="B798" s="354" t="s">
        <v>40</v>
      </c>
      <c r="C798" s="44" t="s">
        <v>1684</v>
      </c>
      <c r="D798" s="354"/>
      <c r="E798" s="376" t="s">
        <v>373</v>
      </c>
      <c r="F798" s="44" t="s">
        <v>885</v>
      </c>
      <c r="G798" s="354" t="s">
        <v>184</v>
      </c>
      <c r="H798" s="354">
        <v>55.763150000000003</v>
      </c>
      <c r="I798" s="354">
        <v>1</v>
      </c>
      <c r="J798" s="376">
        <v>55.763150000000003</v>
      </c>
      <c r="K798" s="376">
        <v>55.763150000000003</v>
      </c>
      <c r="L798" s="376">
        <v>1</v>
      </c>
      <c r="M798" s="376">
        <v>55.763150000000003</v>
      </c>
      <c r="N798" s="6" t="s">
        <v>1690</v>
      </c>
      <c r="O798" s="375">
        <v>45652</v>
      </c>
      <c r="P798" s="33" t="str">
        <f>HYPERLINK("https://my.zakupivli.pro/remote/dispatcher/state_purchase_view/56208279", "UA-2024-12-26-008861-a")</f>
        <v>UA-2024-12-26-008861-a</v>
      </c>
      <c r="Q798" s="376">
        <v>55.763150000000003</v>
      </c>
      <c r="R798" s="376">
        <v>1</v>
      </c>
      <c r="S798" s="376">
        <v>55.763150000000003</v>
      </c>
      <c r="T798" s="355">
        <v>45652</v>
      </c>
      <c r="U798" s="354"/>
      <c r="V798" s="376" t="s">
        <v>59</v>
      </c>
    </row>
    <row r="799" spans="1:22" ht="62.4" x14ac:dyDescent="0.3">
      <c r="A799" s="354">
        <v>793</v>
      </c>
      <c r="B799" s="376" t="s">
        <v>21</v>
      </c>
      <c r="C799" s="44" t="s">
        <v>1635</v>
      </c>
      <c r="D799" s="354"/>
      <c r="E799" s="376" t="s">
        <v>373</v>
      </c>
      <c r="F799" s="44" t="s">
        <v>1636</v>
      </c>
      <c r="G799" s="354" t="s">
        <v>185</v>
      </c>
      <c r="H799" s="119">
        <v>43.75</v>
      </c>
      <c r="I799" s="354">
        <v>1</v>
      </c>
      <c r="J799" s="119">
        <v>43.75</v>
      </c>
      <c r="K799" s="119">
        <v>43.75</v>
      </c>
      <c r="L799" s="376">
        <v>1</v>
      </c>
      <c r="M799" s="119">
        <v>43.75</v>
      </c>
      <c r="N799" s="6" t="s">
        <v>1691</v>
      </c>
      <c r="O799" s="375">
        <v>45652</v>
      </c>
      <c r="P799" s="33" t="str">
        <f>HYPERLINK("https://my.zakupivli.pro/remote/dispatcher/state_purchase_view/56204817", "UA-2024-12-26-007271-a")</f>
        <v>UA-2024-12-26-007271-a</v>
      </c>
      <c r="Q799" s="119">
        <v>43.75</v>
      </c>
      <c r="R799" s="376">
        <v>1</v>
      </c>
      <c r="S799" s="119">
        <v>43.75</v>
      </c>
      <c r="T799" s="375">
        <v>45652</v>
      </c>
      <c r="U799" s="354"/>
      <c r="V799" s="376" t="s">
        <v>59</v>
      </c>
    </row>
    <row r="800" spans="1:22" ht="62.4" x14ac:dyDescent="0.3">
      <c r="A800" s="354">
        <v>794</v>
      </c>
      <c r="B800" s="376" t="s">
        <v>21</v>
      </c>
      <c r="C800" s="44" t="s">
        <v>1685</v>
      </c>
      <c r="D800" s="354"/>
      <c r="E800" s="376" t="s">
        <v>373</v>
      </c>
      <c r="F800" s="44" t="s">
        <v>413</v>
      </c>
      <c r="G800" s="354" t="s">
        <v>185</v>
      </c>
      <c r="H800" s="354">
        <v>71.625</v>
      </c>
      <c r="I800" s="354">
        <v>1</v>
      </c>
      <c r="J800" s="376">
        <v>71.625</v>
      </c>
      <c r="K800" s="376">
        <v>71.625</v>
      </c>
      <c r="L800" s="376">
        <v>1</v>
      </c>
      <c r="M800" s="376">
        <v>71.625</v>
      </c>
      <c r="N800" s="6" t="s">
        <v>1692</v>
      </c>
      <c r="O800" s="375">
        <v>45652</v>
      </c>
      <c r="P800" s="33" t="str">
        <f>HYPERLINK("https://my.zakupivli.pro/remote/dispatcher/state_purchase_view/56204127", "UA-2024-12-26-006943-a")</f>
        <v>UA-2024-12-26-006943-a</v>
      </c>
      <c r="Q800" s="376">
        <v>71.625</v>
      </c>
      <c r="R800" s="376">
        <v>1</v>
      </c>
      <c r="S800" s="376">
        <v>71.625</v>
      </c>
      <c r="T800" s="375">
        <v>45652</v>
      </c>
      <c r="U800" s="354"/>
      <c r="V800" s="376" t="s">
        <v>59</v>
      </c>
    </row>
    <row r="801" spans="1:22" ht="78" x14ac:dyDescent="0.3">
      <c r="A801" s="354">
        <v>795</v>
      </c>
      <c r="B801" s="376" t="s">
        <v>21</v>
      </c>
      <c r="C801" s="44" t="s">
        <v>1686</v>
      </c>
      <c r="D801" s="397" t="s">
        <v>58</v>
      </c>
      <c r="E801" s="376" t="s">
        <v>75</v>
      </c>
      <c r="F801" s="44" t="s">
        <v>1687</v>
      </c>
      <c r="G801" s="354" t="s">
        <v>186</v>
      </c>
      <c r="H801" s="354"/>
      <c r="I801" s="354">
        <v>10</v>
      </c>
      <c r="J801" s="354">
        <v>367.95958000000002</v>
      </c>
      <c r="K801" s="354"/>
      <c r="L801" s="376">
        <v>10</v>
      </c>
      <c r="M801" s="376">
        <v>367.95958000000002</v>
      </c>
      <c r="N801" s="6" t="s">
        <v>1693</v>
      </c>
      <c r="O801" s="375">
        <v>45652</v>
      </c>
      <c r="P801" s="33" t="str">
        <f>HYPERLINK("https://my.zakupivli.pro/remote/dispatcher/state_purchase_view/56200541", "UA-2024-12-26-005498-a")</f>
        <v>UA-2024-12-26-005498-a</v>
      </c>
      <c r="Q801" s="354"/>
      <c r="R801" s="354">
        <v>10</v>
      </c>
      <c r="S801" s="354">
        <v>353.78789999999998</v>
      </c>
      <c r="T801" s="355">
        <v>45670</v>
      </c>
      <c r="U801" s="354"/>
      <c r="V801" s="354"/>
    </row>
    <row r="802" spans="1:22" ht="109.2" x14ac:dyDescent="0.3">
      <c r="A802" s="354">
        <v>796</v>
      </c>
      <c r="B802" s="377" t="s">
        <v>21</v>
      </c>
      <c r="C802" s="44" t="s">
        <v>1694</v>
      </c>
      <c r="D802" s="397" t="s">
        <v>58</v>
      </c>
      <c r="E802" s="377" t="s">
        <v>75</v>
      </c>
      <c r="F802" s="44" t="s">
        <v>1695</v>
      </c>
      <c r="G802" s="354" t="s">
        <v>186</v>
      </c>
      <c r="H802" s="354"/>
      <c r="I802" s="354">
        <v>12</v>
      </c>
      <c r="J802" s="119">
        <v>1073.48</v>
      </c>
      <c r="K802" s="354"/>
      <c r="L802" s="377">
        <v>12</v>
      </c>
      <c r="M802" s="119">
        <v>1073.48</v>
      </c>
      <c r="N802" s="6" t="s">
        <v>1696</v>
      </c>
      <c r="O802" s="355">
        <v>45656</v>
      </c>
      <c r="P802" s="33" t="str">
        <f>HYPERLINK("https://my.zakupivli.pro/remote/dispatcher/state_purchase_view/56282686", "UA-2024-12-30-006675-a")</f>
        <v>UA-2024-12-30-006675-a</v>
      </c>
      <c r="Q802" s="354"/>
      <c r="R802" s="354">
        <v>12</v>
      </c>
      <c r="S802" s="354">
        <v>1073.48</v>
      </c>
      <c r="T802" s="355">
        <v>45670</v>
      </c>
      <c r="U802" s="354"/>
      <c r="V802" s="354"/>
    </row>
    <row r="803" spans="1:22" ht="140.4" x14ac:dyDescent="0.3">
      <c r="A803" s="354">
        <v>797</v>
      </c>
      <c r="B803" s="378" t="s">
        <v>40</v>
      </c>
      <c r="C803" s="44" t="s">
        <v>1697</v>
      </c>
      <c r="D803" s="354"/>
      <c r="E803" s="378" t="s">
        <v>373</v>
      </c>
      <c r="F803" s="44" t="s">
        <v>885</v>
      </c>
      <c r="G803" s="378" t="s">
        <v>184</v>
      </c>
      <c r="H803" s="354">
        <v>111.44601</v>
      </c>
      <c r="I803" s="354">
        <v>1</v>
      </c>
      <c r="J803" s="378">
        <v>111.44601</v>
      </c>
      <c r="K803" s="378">
        <v>111.44601</v>
      </c>
      <c r="L803" s="378">
        <v>1</v>
      </c>
      <c r="M803" s="378">
        <v>111.44601</v>
      </c>
      <c r="N803" s="6" t="s">
        <v>1703</v>
      </c>
      <c r="O803" s="355">
        <v>45660</v>
      </c>
      <c r="P803" s="33" t="str">
        <f>HYPERLINK("https://my.zakupivli.pro/remote/dispatcher/state_purchase_view/56334714", "UA-2025-01-03-000698-a")</f>
        <v>UA-2025-01-03-000698-a</v>
      </c>
      <c r="Q803" s="378">
        <v>111.44601</v>
      </c>
      <c r="R803" s="378">
        <v>1</v>
      </c>
      <c r="S803" s="378">
        <v>111.44601</v>
      </c>
      <c r="T803" s="355">
        <v>45657</v>
      </c>
      <c r="U803" s="354"/>
      <c r="V803" s="378" t="s">
        <v>59</v>
      </c>
    </row>
    <row r="804" spans="1:22" ht="140.4" x14ac:dyDescent="0.3">
      <c r="A804" s="354">
        <v>798</v>
      </c>
      <c r="B804" s="378" t="s">
        <v>40</v>
      </c>
      <c r="C804" s="44" t="s">
        <v>1698</v>
      </c>
      <c r="D804" s="354"/>
      <c r="E804" s="378" t="s">
        <v>373</v>
      </c>
      <c r="F804" s="44" t="s">
        <v>885</v>
      </c>
      <c r="G804" s="378" t="s">
        <v>184</v>
      </c>
      <c r="H804" s="354">
        <v>47.140090000000001</v>
      </c>
      <c r="I804" s="354">
        <v>1</v>
      </c>
      <c r="J804" s="378">
        <v>47.140090000000001</v>
      </c>
      <c r="K804" s="378">
        <v>47.140090000000001</v>
      </c>
      <c r="L804" s="378">
        <v>1</v>
      </c>
      <c r="M804" s="378">
        <v>47.140090000000001</v>
      </c>
      <c r="N804" s="6" t="s">
        <v>1704</v>
      </c>
      <c r="O804" s="379">
        <v>45660</v>
      </c>
      <c r="P804" s="33" t="str">
        <f>HYPERLINK("https://my.zakupivli.pro/remote/dispatcher/state_purchase_view/56334419", "UA-2025-01-03-000567-a")</f>
        <v>UA-2025-01-03-000567-a</v>
      </c>
      <c r="Q804" s="378">
        <v>47.140090000000001</v>
      </c>
      <c r="R804" s="378">
        <v>1</v>
      </c>
      <c r="S804" s="378">
        <v>47.140090000000001</v>
      </c>
      <c r="T804" s="379">
        <v>45657</v>
      </c>
      <c r="U804" s="354"/>
      <c r="V804" s="378" t="s">
        <v>59</v>
      </c>
    </row>
    <row r="805" spans="1:22" ht="62.4" x14ac:dyDescent="0.3">
      <c r="A805" s="354">
        <v>799</v>
      </c>
      <c r="B805" s="378" t="s">
        <v>40</v>
      </c>
      <c r="C805" s="44" t="s">
        <v>1699</v>
      </c>
      <c r="D805" s="354"/>
      <c r="E805" s="378" t="s">
        <v>373</v>
      </c>
      <c r="F805" s="44" t="s">
        <v>885</v>
      </c>
      <c r="G805" s="378" t="s">
        <v>184</v>
      </c>
      <c r="H805" s="354">
        <v>662.97909000000004</v>
      </c>
      <c r="I805" s="354">
        <v>1</v>
      </c>
      <c r="J805" s="378">
        <v>662.97909000000004</v>
      </c>
      <c r="K805" s="378">
        <v>662.97909000000004</v>
      </c>
      <c r="L805" s="378">
        <v>1</v>
      </c>
      <c r="M805" s="378">
        <v>662.97909000000004</v>
      </c>
      <c r="N805" s="6" t="s">
        <v>1705</v>
      </c>
      <c r="O805" s="355">
        <v>45659</v>
      </c>
      <c r="P805" s="33" t="str">
        <f>HYPERLINK("https://my.zakupivli.pro/remote/dispatcher/state_purchase_view/56333751", "UA-2025-01-03-000294-a")</f>
        <v>UA-2025-01-03-000294-a</v>
      </c>
      <c r="Q805" s="378">
        <v>662.97909000000004</v>
      </c>
      <c r="R805" s="378">
        <v>1</v>
      </c>
      <c r="S805" s="378">
        <v>662.97909000000004</v>
      </c>
      <c r="T805" s="379">
        <v>45659</v>
      </c>
      <c r="U805" s="354"/>
      <c r="V805" s="378" t="s">
        <v>59</v>
      </c>
    </row>
    <row r="806" spans="1:22" ht="140.4" x14ac:dyDescent="0.3">
      <c r="A806" s="354">
        <v>800</v>
      </c>
      <c r="B806" s="378" t="s">
        <v>40</v>
      </c>
      <c r="C806" s="44" t="s">
        <v>1700</v>
      </c>
      <c r="D806" s="354"/>
      <c r="E806" s="378" t="s">
        <v>373</v>
      </c>
      <c r="F806" s="44" t="s">
        <v>885</v>
      </c>
      <c r="G806" s="378" t="s">
        <v>184</v>
      </c>
      <c r="H806" s="354">
        <v>514.31356000000005</v>
      </c>
      <c r="I806" s="354">
        <v>1</v>
      </c>
      <c r="J806" s="378">
        <v>514.31356000000005</v>
      </c>
      <c r="K806" s="378">
        <v>514.31356000000005</v>
      </c>
      <c r="L806" s="378">
        <v>1</v>
      </c>
      <c r="M806" s="378">
        <v>514.31356000000005</v>
      </c>
      <c r="N806" s="6" t="s">
        <v>1706</v>
      </c>
      <c r="O806" s="379">
        <v>45659</v>
      </c>
      <c r="P806" s="33" t="str">
        <f>HYPERLINK("https://my.zakupivli.pro/remote/dispatcher/state_purchase_view/56325016", "UA-2025-01-02-003891-a")</f>
        <v>UA-2025-01-02-003891-a</v>
      </c>
      <c r="Q806" s="378">
        <v>514.31356000000005</v>
      </c>
      <c r="R806" s="378">
        <v>1</v>
      </c>
      <c r="S806" s="378">
        <v>514.31356000000005</v>
      </c>
      <c r="T806" s="379">
        <v>45659</v>
      </c>
      <c r="U806" s="354"/>
      <c r="V806" s="378" t="s">
        <v>59</v>
      </c>
    </row>
    <row r="807" spans="1:22" ht="156" x14ac:dyDescent="0.3">
      <c r="A807" s="354">
        <v>801</v>
      </c>
      <c r="B807" s="378" t="s">
        <v>40</v>
      </c>
      <c r="C807" s="44" t="s">
        <v>1701</v>
      </c>
      <c r="D807" s="354"/>
      <c r="E807" s="378" t="s">
        <v>373</v>
      </c>
      <c r="F807" s="44" t="s">
        <v>885</v>
      </c>
      <c r="G807" s="378" t="s">
        <v>184</v>
      </c>
      <c r="H807" s="354">
        <v>62.57461</v>
      </c>
      <c r="I807" s="354">
        <v>1</v>
      </c>
      <c r="J807" s="378">
        <v>62.57461</v>
      </c>
      <c r="K807" s="378">
        <v>62.57461</v>
      </c>
      <c r="L807" s="378">
        <v>1</v>
      </c>
      <c r="M807" s="378">
        <v>62.57461</v>
      </c>
      <c r="N807" s="6" t="s">
        <v>1707</v>
      </c>
      <c r="O807" s="355">
        <v>45659</v>
      </c>
      <c r="P807" s="33" t="str">
        <f>HYPERLINK("https://my.zakupivli.pro/remote/dispatcher/state_purchase_view/56319993", "UA-2025-01-02-001786-a")</f>
        <v>UA-2025-01-02-001786-a</v>
      </c>
      <c r="Q807" s="378">
        <v>62.57461</v>
      </c>
      <c r="R807" s="378">
        <v>1</v>
      </c>
      <c r="S807" s="378">
        <v>62.57461</v>
      </c>
      <c r="T807" s="379">
        <v>45657</v>
      </c>
      <c r="U807" s="354"/>
      <c r="V807" s="378" t="s">
        <v>59</v>
      </c>
    </row>
    <row r="808" spans="1:22" ht="171.6" x14ac:dyDescent="0.3">
      <c r="A808" s="354">
        <v>802</v>
      </c>
      <c r="B808" s="378" t="s">
        <v>40</v>
      </c>
      <c r="C808" s="44" t="s">
        <v>1702</v>
      </c>
      <c r="D808" s="354"/>
      <c r="E808" s="378" t="s">
        <v>373</v>
      </c>
      <c r="F808" s="44" t="s">
        <v>41</v>
      </c>
      <c r="G808" s="378" t="s">
        <v>184</v>
      </c>
      <c r="H808" s="354">
        <v>45.181690000000003</v>
      </c>
      <c r="I808" s="354">
        <v>1</v>
      </c>
      <c r="J808" s="378">
        <v>45.181690000000003</v>
      </c>
      <c r="K808" s="378">
        <v>45.181690000000003</v>
      </c>
      <c r="L808" s="378">
        <v>1</v>
      </c>
      <c r="M808" s="378">
        <v>45.181690000000003</v>
      </c>
      <c r="N808" s="6" t="s">
        <v>1708</v>
      </c>
      <c r="O808" s="379">
        <v>45659</v>
      </c>
      <c r="P808" s="33" t="str">
        <f>HYPERLINK("https://my.zakupivli.pro/remote/dispatcher/state_purchase_view/56319028", "UA-2025-01-02-001375-a")</f>
        <v>UA-2025-01-02-001375-a</v>
      </c>
      <c r="Q808" s="378">
        <v>45.181690000000003</v>
      </c>
      <c r="R808" s="378">
        <v>1</v>
      </c>
      <c r="S808" s="378">
        <v>45.181690000000003</v>
      </c>
      <c r="T808" s="379">
        <v>45657</v>
      </c>
      <c r="U808" s="354"/>
      <c r="V808" s="378" t="s">
        <v>59</v>
      </c>
    </row>
    <row r="809" spans="1:22" ht="46.8" x14ac:dyDescent="0.3">
      <c r="A809" s="354">
        <v>803</v>
      </c>
      <c r="B809" s="378" t="s">
        <v>21</v>
      </c>
      <c r="C809" s="44" t="s">
        <v>1709</v>
      </c>
      <c r="D809" s="397" t="s">
        <v>58</v>
      </c>
      <c r="E809" s="378" t="s">
        <v>75</v>
      </c>
      <c r="F809" s="225" t="s">
        <v>176</v>
      </c>
      <c r="G809" s="354" t="s">
        <v>186</v>
      </c>
      <c r="H809" s="354"/>
      <c r="I809" s="354">
        <v>8</v>
      </c>
      <c r="J809" s="354">
        <v>6134.9338399999997</v>
      </c>
      <c r="K809" s="354"/>
      <c r="L809" s="378">
        <v>8</v>
      </c>
      <c r="M809" s="378">
        <v>6134.9338399999997</v>
      </c>
      <c r="N809" s="6" t="s">
        <v>1714</v>
      </c>
      <c r="O809" s="379">
        <v>45659</v>
      </c>
      <c r="P809" s="33" t="str">
        <f>HYPERLINK("https://my.zakupivli.pro/remote/dispatcher/state_purchase_view/56343850", "UA-2025-01-03-004740-a")</f>
        <v>UA-2025-01-03-004740-a</v>
      </c>
      <c r="Q809" s="354"/>
      <c r="R809" s="354"/>
      <c r="S809" s="354"/>
      <c r="T809" s="355"/>
      <c r="U809" s="354" t="s">
        <v>1719</v>
      </c>
      <c r="V809" s="354"/>
    </row>
    <row r="810" spans="1:22" ht="62.4" x14ac:dyDescent="0.3">
      <c r="A810" s="354">
        <v>804</v>
      </c>
      <c r="B810" s="378" t="s">
        <v>21</v>
      </c>
      <c r="C810" s="44" t="s">
        <v>1710</v>
      </c>
      <c r="D810" s="397" t="s">
        <v>58</v>
      </c>
      <c r="E810" s="378" t="s">
        <v>75</v>
      </c>
      <c r="F810" s="225" t="s">
        <v>970</v>
      </c>
      <c r="G810" s="354" t="s">
        <v>186</v>
      </c>
      <c r="H810" s="354"/>
      <c r="I810" s="354">
        <v>7</v>
      </c>
      <c r="J810" s="119">
        <v>701.4</v>
      </c>
      <c r="K810" s="354"/>
      <c r="L810" s="378">
        <v>7</v>
      </c>
      <c r="M810" s="119">
        <v>701.4</v>
      </c>
      <c r="N810" s="6" t="s">
        <v>1715</v>
      </c>
      <c r="O810" s="379">
        <v>45659</v>
      </c>
      <c r="P810" s="33" t="str">
        <f>HYPERLINK("https://my.zakupivli.pro/remote/dispatcher/state_purchase_view/56341932", "UA-2025-01-03-003984-a")</f>
        <v>UA-2025-01-03-003984-a</v>
      </c>
      <c r="Q810" s="354"/>
      <c r="R810" s="354"/>
      <c r="S810" s="354"/>
      <c r="T810" s="355"/>
      <c r="U810" s="354" t="s">
        <v>1825</v>
      </c>
      <c r="V810" s="354"/>
    </row>
    <row r="811" spans="1:22" ht="62.4" x14ac:dyDescent="0.3">
      <c r="A811" s="354">
        <v>805</v>
      </c>
      <c r="B811" s="378" t="s">
        <v>21</v>
      </c>
      <c r="C811" s="44" t="s">
        <v>1711</v>
      </c>
      <c r="D811" s="397" t="s">
        <v>58</v>
      </c>
      <c r="E811" s="378" t="s">
        <v>75</v>
      </c>
      <c r="F811" s="225" t="s">
        <v>970</v>
      </c>
      <c r="G811" s="354" t="s">
        <v>186</v>
      </c>
      <c r="H811" s="354"/>
      <c r="I811" s="354">
        <v>7</v>
      </c>
      <c r="J811" s="354">
        <v>225.74142000000001</v>
      </c>
      <c r="K811" s="354"/>
      <c r="L811" s="378">
        <v>7</v>
      </c>
      <c r="M811" s="378">
        <v>225.74142000000001</v>
      </c>
      <c r="N811" s="6" t="s">
        <v>1716</v>
      </c>
      <c r="O811" s="379">
        <v>45659</v>
      </c>
      <c r="P811" s="33" t="str">
        <f>HYPERLINK("https://my.zakupivli.pro/remote/dispatcher/state_purchase_view/56341932", "UA-2025-01-03-003984-a")</f>
        <v>UA-2025-01-03-003984-a</v>
      </c>
      <c r="Q811" s="354"/>
      <c r="R811" s="354">
        <v>7</v>
      </c>
      <c r="S811" s="354">
        <v>201.99799999999999</v>
      </c>
      <c r="T811" s="355">
        <v>45687</v>
      </c>
      <c r="U811" s="354"/>
      <c r="V811" s="354"/>
    </row>
    <row r="812" spans="1:22" ht="62.4" x14ac:dyDescent="0.3">
      <c r="A812" s="354">
        <v>806</v>
      </c>
      <c r="B812" s="378" t="s">
        <v>21</v>
      </c>
      <c r="C812" s="44" t="s">
        <v>1712</v>
      </c>
      <c r="D812" s="397" t="s">
        <v>58</v>
      </c>
      <c r="E812" s="378" t="s">
        <v>75</v>
      </c>
      <c r="F812" s="225" t="s">
        <v>970</v>
      </c>
      <c r="G812" s="354" t="s">
        <v>186</v>
      </c>
      <c r="H812" s="354"/>
      <c r="I812" s="354">
        <v>28</v>
      </c>
      <c r="J812" s="354">
        <v>137.03142</v>
      </c>
      <c r="K812" s="354"/>
      <c r="L812" s="378">
        <v>28</v>
      </c>
      <c r="M812" s="378">
        <v>137.03142</v>
      </c>
      <c r="N812" s="6" t="s">
        <v>1717</v>
      </c>
      <c r="O812" s="379">
        <v>45659</v>
      </c>
      <c r="P812" s="33" t="str">
        <f>HYPERLINK("https://my.zakupivli.pro/remote/dispatcher/state_purchase_view/56341932", "UA-2025-01-03-003984-a")</f>
        <v>UA-2025-01-03-003984-a</v>
      </c>
      <c r="Q812" s="354"/>
      <c r="R812" s="354">
        <v>28</v>
      </c>
      <c r="S812" s="354">
        <v>132.8665</v>
      </c>
      <c r="T812" s="355">
        <v>45679</v>
      </c>
      <c r="U812" s="354"/>
      <c r="V812" s="354"/>
    </row>
    <row r="813" spans="1:22" ht="62.4" x14ac:dyDescent="0.3">
      <c r="A813" s="354">
        <v>807</v>
      </c>
      <c r="B813" s="378" t="s">
        <v>21</v>
      </c>
      <c r="C813" s="44" t="s">
        <v>1713</v>
      </c>
      <c r="D813" s="397" t="s">
        <v>58</v>
      </c>
      <c r="E813" s="378" t="s">
        <v>75</v>
      </c>
      <c r="F813" s="225" t="s">
        <v>970</v>
      </c>
      <c r="G813" s="354" t="s">
        <v>186</v>
      </c>
      <c r="H813" s="354"/>
      <c r="I813" s="354">
        <v>4</v>
      </c>
      <c r="J813" s="119">
        <v>86.76</v>
      </c>
      <c r="K813" s="354"/>
      <c r="L813" s="378">
        <v>4</v>
      </c>
      <c r="M813" s="119">
        <v>86.76</v>
      </c>
      <c r="N813" s="6" t="s">
        <v>1718</v>
      </c>
      <c r="O813" s="379">
        <v>45659</v>
      </c>
      <c r="P813" s="33" t="str">
        <f>HYPERLINK("https://my.zakupivli.pro/remote/dispatcher/state_purchase_view/56341932", "UA-2025-01-03-003984-a")</f>
        <v>UA-2025-01-03-003984-a</v>
      </c>
      <c r="Q813" s="354"/>
      <c r="R813" s="354"/>
      <c r="S813" s="354"/>
      <c r="T813" s="355"/>
      <c r="U813" s="401" t="s">
        <v>1825</v>
      </c>
      <c r="V813" s="354"/>
    </row>
    <row r="814" spans="1:22" ht="46.8" x14ac:dyDescent="0.3">
      <c r="A814" s="354">
        <v>808</v>
      </c>
      <c r="B814" s="380" t="s">
        <v>21</v>
      </c>
      <c r="C814" s="44" t="s">
        <v>1709</v>
      </c>
      <c r="D814" s="397" t="s">
        <v>58</v>
      </c>
      <c r="E814" s="380" t="s">
        <v>75</v>
      </c>
      <c r="F814" s="225" t="s">
        <v>176</v>
      </c>
      <c r="G814" s="380" t="s">
        <v>186</v>
      </c>
      <c r="H814" s="380"/>
      <c r="I814" s="380">
        <v>8</v>
      </c>
      <c r="J814" s="354">
        <v>6617.085</v>
      </c>
      <c r="K814" s="354"/>
      <c r="L814" s="380">
        <v>8</v>
      </c>
      <c r="M814" s="380">
        <v>6617.085</v>
      </c>
      <c r="N814" s="6" t="s">
        <v>1720</v>
      </c>
      <c r="O814" s="355">
        <v>45664</v>
      </c>
      <c r="P814" s="33" t="str">
        <f>HYPERLINK("https://my.zakupivli.pro/remote/dispatcher/state_purchase_view/56380662", "UA-2025-01-07-003941-a")</f>
        <v>UA-2025-01-07-003941-a</v>
      </c>
      <c r="Q814" s="354"/>
      <c r="R814" s="354">
        <v>8</v>
      </c>
      <c r="S814" s="354">
        <v>6365.4449999999997</v>
      </c>
      <c r="T814" s="355">
        <v>45685</v>
      </c>
      <c r="U814" s="354"/>
      <c r="V814" s="354"/>
    </row>
    <row r="815" spans="1:22" ht="140.4" x14ac:dyDescent="0.3">
      <c r="A815" s="354">
        <v>809</v>
      </c>
      <c r="B815" s="382" t="s">
        <v>40</v>
      </c>
      <c r="C815" s="44" t="s">
        <v>1722</v>
      </c>
      <c r="D815" s="354"/>
      <c r="E815" s="382" t="s">
        <v>373</v>
      </c>
      <c r="F815" s="44" t="s">
        <v>41</v>
      </c>
      <c r="G815" s="354" t="s">
        <v>184</v>
      </c>
      <c r="H815" s="354">
        <v>448.03685999999999</v>
      </c>
      <c r="I815" s="354">
        <v>1</v>
      </c>
      <c r="J815" s="382">
        <v>448.03685999999999</v>
      </c>
      <c r="K815" s="382">
        <v>448.03685999999999</v>
      </c>
      <c r="L815" s="382">
        <v>1</v>
      </c>
      <c r="M815" s="382">
        <v>448.03685999999999</v>
      </c>
      <c r="N815" s="6" t="s">
        <v>1725</v>
      </c>
      <c r="O815" s="355">
        <v>45665</v>
      </c>
      <c r="P815" s="33" t="str">
        <f>HYPERLINK("https://my.zakupivli.pro/remote/dispatcher/state_purchase_view/56409739", "UA-2025-01-08-007829-a")</f>
        <v>UA-2025-01-08-007829-a</v>
      </c>
      <c r="Q815" s="382">
        <v>448.03685999999999</v>
      </c>
      <c r="R815" s="382">
        <v>1</v>
      </c>
      <c r="S815" s="382">
        <v>448.03685999999999</v>
      </c>
      <c r="T815" s="355">
        <v>45665</v>
      </c>
      <c r="U815" s="354"/>
      <c r="V815" s="382" t="s">
        <v>59</v>
      </c>
    </row>
    <row r="816" spans="1:22" ht="46.8" x14ac:dyDescent="0.3">
      <c r="A816" s="354">
        <v>810</v>
      </c>
      <c r="B816" s="382" t="s">
        <v>21</v>
      </c>
      <c r="C816" s="44" t="s">
        <v>1723</v>
      </c>
      <c r="D816" s="397" t="s">
        <v>58</v>
      </c>
      <c r="E816" s="382" t="s">
        <v>75</v>
      </c>
      <c r="F816" s="44" t="s">
        <v>1220</v>
      </c>
      <c r="G816" s="354" t="s">
        <v>186</v>
      </c>
      <c r="H816" s="354"/>
      <c r="I816" s="354">
        <v>35</v>
      </c>
      <c r="J816" s="382">
        <v>5718.64725</v>
      </c>
      <c r="K816" s="382"/>
      <c r="L816" s="382">
        <v>35</v>
      </c>
      <c r="M816" s="382">
        <v>5718.64725</v>
      </c>
      <c r="N816" s="6" t="s">
        <v>1726</v>
      </c>
      <c r="O816" s="383">
        <v>45665</v>
      </c>
      <c r="P816" s="33" t="str">
        <f>HYPERLINK("https://my.zakupivli.pro/remote/dispatcher/state_purchase_view/56394826", "UA-2025-01-08-001594-a")</f>
        <v>UA-2025-01-08-001594-a</v>
      </c>
      <c r="Q816" s="354"/>
      <c r="R816" s="354">
        <v>35</v>
      </c>
      <c r="S816" s="354">
        <v>5708.6121999999996</v>
      </c>
      <c r="T816" s="355">
        <v>45686</v>
      </c>
      <c r="U816" s="354"/>
      <c r="V816" s="354"/>
    </row>
    <row r="817" spans="1:22" ht="46.8" x14ac:dyDescent="0.3">
      <c r="A817" s="354">
        <v>811</v>
      </c>
      <c r="B817" s="382" t="s">
        <v>21</v>
      </c>
      <c r="C817" s="44" t="s">
        <v>1724</v>
      </c>
      <c r="D817" s="397" t="s">
        <v>58</v>
      </c>
      <c r="E817" s="382" t="s">
        <v>75</v>
      </c>
      <c r="F817" s="44" t="s">
        <v>1220</v>
      </c>
      <c r="G817" s="354" t="s">
        <v>186</v>
      </c>
      <c r="H817" s="354"/>
      <c r="I817" s="354">
        <v>4</v>
      </c>
      <c r="J817" s="382">
        <v>1862.7256400000001</v>
      </c>
      <c r="K817" s="382"/>
      <c r="L817" s="382">
        <v>4</v>
      </c>
      <c r="M817" s="382">
        <v>1862.7256400000001</v>
      </c>
      <c r="N817" s="6" t="s">
        <v>1727</v>
      </c>
      <c r="O817" s="383">
        <v>45665</v>
      </c>
      <c r="P817" s="33" t="str">
        <f>HYPERLINK("https://my.zakupivli.pro/remote/dispatcher/state_purchase_view/56394826", "UA-2025-01-08-001594-a")</f>
        <v>UA-2025-01-08-001594-a</v>
      </c>
      <c r="Q817" s="354"/>
      <c r="R817" s="354">
        <v>4</v>
      </c>
      <c r="S817" s="354">
        <v>1788.7212</v>
      </c>
      <c r="T817" s="402">
        <v>45686</v>
      </c>
      <c r="U817" s="354"/>
      <c r="V817" s="354"/>
    </row>
    <row r="818" spans="1:22" ht="93.6" x14ac:dyDescent="0.3">
      <c r="A818" s="354">
        <v>812</v>
      </c>
      <c r="B818" s="385" t="s">
        <v>21</v>
      </c>
      <c r="C818" s="44" t="s">
        <v>1728</v>
      </c>
      <c r="D818" s="397" t="s">
        <v>58</v>
      </c>
      <c r="E818" s="385" t="s">
        <v>373</v>
      </c>
      <c r="F818" s="44" t="s">
        <v>413</v>
      </c>
      <c r="G818" s="354" t="s">
        <v>185</v>
      </c>
      <c r="H818" s="354">
        <v>170.83332999999999</v>
      </c>
      <c r="I818" s="354">
        <v>1</v>
      </c>
      <c r="J818" s="385">
        <v>170.83332999999999</v>
      </c>
      <c r="K818" s="385">
        <v>170.83332999999999</v>
      </c>
      <c r="L818" s="385">
        <v>1</v>
      </c>
      <c r="M818" s="385">
        <v>170.83332999999999</v>
      </c>
      <c r="N818" s="6" t="s">
        <v>1734</v>
      </c>
      <c r="O818" s="355">
        <v>45671</v>
      </c>
      <c r="P818" s="33" t="str">
        <f>HYPERLINK("https://my.zakupivli.pro/remote/dispatcher/state_purchase_view/56534913", "UA-2025-01-14-013229-a")</f>
        <v>UA-2025-01-14-013229-a</v>
      </c>
      <c r="Q818" s="354">
        <v>164.16667000000001</v>
      </c>
      <c r="R818" s="354">
        <v>1</v>
      </c>
      <c r="S818" s="424">
        <v>164.16667000000001</v>
      </c>
      <c r="T818" s="355">
        <v>45700</v>
      </c>
      <c r="U818" s="354"/>
      <c r="V818" s="354"/>
    </row>
    <row r="819" spans="1:22" ht="140.4" x14ac:dyDescent="0.3">
      <c r="A819" s="354">
        <v>813</v>
      </c>
      <c r="B819" s="385" t="s">
        <v>21</v>
      </c>
      <c r="C819" s="44" t="s">
        <v>1729</v>
      </c>
      <c r="D819" s="397" t="s">
        <v>58</v>
      </c>
      <c r="E819" s="385" t="s">
        <v>75</v>
      </c>
      <c r="F819" s="44" t="s">
        <v>413</v>
      </c>
      <c r="G819" s="354" t="s">
        <v>186</v>
      </c>
      <c r="H819" s="354"/>
      <c r="I819" s="354">
        <v>36</v>
      </c>
      <c r="J819" s="354">
        <v>14805.525</v>
      </c>
      <c r="K819" s="354"/>
      <c r="L819" s="385">
        <v>36</v>
      </c>
      <c r="M819" s="385">
        <v>14805.525</v>
      </c>
      <c r="N819" s="6" t="s">
        <v>1735</v>
      </c>
      <c r="O819" s="384">
        <v>45671</v>
      </c>
      <c r="P819" s="33" t="str">
        <f>HYPERLINK("https://my.zakupivli.pro/remote/dispatcher/state_purchase_view/56533770", "UA-2025-01-14-012680-a")</f>
        <v>UA-2025-01-14-012680-a</v>
      </c>
      <c r="Q819" s="354"/>
      <c r="R819" s="354"/>
      <c r="S819" s="354"/>
      <c r="T819" s="355"/>
      <c r="U819" s="354" t="s">
        <v>1934</v>
      </c>
      <c r="V819" s="354"/>
    </row>
    <row r="820" spans="1:22" ht="62.4" x14ac:dyDescent="0.3">
      <c r="A820" s="354">
        <v>814</v>
      </c>
      <c r="B820" s="385" t="s">
        <v>21</v>
      </c>
      <c r="C820" s="44" t="s">
        <v>1730</v>
      </c>
      <c r="D820" s="397" t="s">
        <v>58</v>
      </c>
      <c r="E820" s="385" t="s">
        <v>75</v>
      </c>
      <c r="F820" s="44" t="s">
        <v>1733</v>
      </c>
      <c r="G820" s="354" t="s">
        <v>186</v>
      </c>
      <c r="H820" s="354"/>
      <c r="I820" s="354">
        <v>39</v>
      </c>
      <c r="J820" s="354">
        <v>1758.6956700000001</v>
      </c>
      <c r="K820" s="354"/>
      <c r="L820" s="385">
        <v>39</v>
      </c>
      <c r="M820" s="385">
        <v>1758.6956700000001</v>
      </c>
      <c r="N820" s="6" t="s">
        <v>1736</v>
      </c>
      <c r="O820" s="384">
        <v>45671</v>
      </c>
      <c r="P820" s="33" t="str">
        <f>HYPERLINK("https://my.zakupivli.pro/remote/dispatcher/state_purchase_view/56516163", "UA-2025-01-14-005210-a")</f>
        <v>UA-2025-01-14-005210-a</v>
      </c>
      <c r="Q820" s="354"/>
      <c r="R820" s="354">
        <v>39</v>
      </c>
      <c r="S820" s="354">
        <v>1382.2539999999999</v>
      </c>
      <c r="T820" s="355">
        <v>45691</v>
      </c>
      <c r="U820" s="354"/>
      <c r="V820" s="354"/>
    </row>
    <row r="821" spans="1:22" ht="62.4" x14ac:dyDescent="0.3">
      <c r="A821" s="354">
        <v>815</v>
      </c>
      <c r="B821" s="385" t="s">
        <v>21</v>
      </c>
      <c r="C821" s="44" t="s">
        <v>1731</v>
      </c>
      <c r="D821" s="397" t="s">
        <v>58</v>
      </c>
      <c r="E821" s="385" t="s">
        <v>75</v>
      </c>
      <c r="F821" s="44" t="s">
        <v>171</v>
      </c>
      <c r="G821" s="354" t="s">
        <v>186</v>
      </c>
      <c r="H821" s="354"/>
      <c r="I821" s="354">
        <v>2</v>
      </c>
      <c r="J821" s="119">
        <v>790</v>
      </c>
      <c r="K821" s="354"/>
      <c r="L821" s="385">
        <v>2</v>
      </c>
      <c r="M821" s="119">
        <v>790</v>
      </c>
      <c r="N821" s="6" t="s">
        <v>1737</v>
      </c>
      <c r="O821" s="384">
        <v>45671</v>
      </c>
      <c r="P821" s="33" t="str">
        <f>HYPERLINK("https://my.zakupivli.pro/remote/dispatcher/state_purchase_view/56511166", "UA-2025-01-14-003223-a")</f>
        <v>UA-2025-01-14-003223-a</v>
      </c>
      <c r="Q821" s="354"/>
      <c r="R821" s="354">
        <v>2</v>
      </c>
      <c r="S821" s="354">
        <v>598.31700000000001</v>
      </c>
      <c r="T821" s="425">
        <v>45691</v>
      </c>
      <c r="U821" s="354"/>
      <c r="V821" s="354"/>
    </row>
    <row r="822" spans="1:22" ht="62.4" x14ac:dyDescent="0.3">
      <c r="A822" s="354">
        <v>816</v>
      </c>
      <c r="B822" s="385" t="s">
        <v>21</v>
      </c>
      <c r="C822" s="44" t="s">
        <v>1732</v>
      </c>
      <c r="D822" s="397" t="s">
        <v>58</v>
      </c>
      <c r="E822" s="385" t="s">
        <v>75</v>
      </c>
      <c r="F822" s="44" t="s">
        <v>171</v>
      </c>
      <c r="G822" s="354" t="s">
        <v>186</v>
      </c>
      <c r="H822" s="354"/>
      <c r="I822" s="354">
        <v>32</v>
      </c>
      <c r="J822" s="354">
        <v>1000.75</v>
      </c>
      <c r="K822" s="354"/>
      <c r="L822" s="385">
        <v>32</v>
      </c>
      <c r="M822" s="385">
        <v>1000.75</v>
      </c>
      <c r="N822" s="6" t="s">
        <v>1738</v>
      </c>
      <c r="O822" s="384">
        <v>45671</v>
      </c>
      <c r="P822" s="33" t="str">
        <f>HYPERLINK("https://my.zakupivli.pro/remote/dispatcher/state_purchase_view/56511166", "UA-2025-01-14-003223-a")</f>
        <v>UA-2025-01-14-003223-a</v>
      </c>
      <c r="Q822" s="354"/>
      <c r="R822" s="354">
        <v>32</v>
      </c>
      <c r="S822" s="354">
        <v>798.7482</v>
      </c>
      <c r="T822" s="355">
        <v>45687</v>
      </c>
      <c r="U822" s="354"/>
      <c r="V822" s="354"/>
    </row>
    <row r="823" spans="1:22" ht="140.4" x14ac:dyDescent="0.3">
      <c r="A823" s="354">
        <v>817</v>
      </c>
      <c r="B823" s="386" t="s">
        <v>21</v>
      </c>
      <c r="C823" s="44" t="s">
        <v>1739</v>
      </c>
      <c r="D823" s="397" t="s">
        <v>58</v>
      </c>
      <c r="E823" s="386" t="s">
        <v>75</v>
      </c>
      <c r="F823" s="44" t="s">
        <v>406</v>
      </c>
      <c r="G823" s="354" t="s">
        <v>186</v>
      </c>
      <c r="H823" s="354"/>
      <c r="I823" s="354">
        <v>129</v>
      </c>
      <c r="J823" s="119">
        <v>11325</v>
      </c>
      <c r="K823" s="354"/>
      <c r="L823" s="386">
        <v>129</v>
      </c>
      <c r="M823" s="119">
        <v>11325</v>
      </c>
      <c r="N823" s="6" t="s">
        <v>1744</v>
      </c>
      <c r="O823" s="355">
        <v>45673</v>
      </c>
      <c r="P823" s="122" t="str">
        <f>HYPERLINK("https://my.zakupivli.pro/remote/dispatcher/state_purchase_view/56621501", "UA-2025-01-16-015154-a")</f>
        <v>UA-2025-01-16-015154-a</v>
      </c>
      <c r="Q823" s="354"/>
      <c r="R823" s="354">
        <v>129</v>
      </c>
      <c r="S823" s="354">
        <v>10658.2377</v>
      </c>
      <c r="T823" s="355">
        <v>45694</v>
      </c>
      <c r="U823" s="354"/>
      <c r="V823" s="354"/>
    </row>
    <row r="824" spans="1:22" ht="202.8" x14ac:dyDescent="0.3">
      <c r="A824" s="354">
        <v>818</v>
      </c>
      <c r="B824" s="386" t="s">
        <v>21</v>
      </c>
      <c r="C824" s="44" t="s">
        <v>1740</v>
      </c>
      <c r="D824" s="397" t="s">
        <v>58</v>
      </c>
      <c r="E824" s="386" t="s">
        <v>75</v>
      </c>
      <c r="F824" s="44" t="s">
        <v>1743</v>
      </c>
      <c r="G824" s="354" t="s">
        <v>186</v>
      </c>
      <c r="H824" s="354"/>
      <c r="I824" s="354">
        <v>2</v>
      </c>
      <c r="J824" s="119">
        <v>191.1</v>
      </c>
      <c r="K824" s="354"/>
      <c r="L824" s="386">
        <v>2</v>
      </c>
      <c r="M824" s="119">
        <v>191.1</v>
      </c>
      <c r="N824" s="6" t="s">
        <v>1745</v>
      </c>
      <c r="O824" s="387">
        <v>45673</v>
      </c>
      <c r="P824" s="122" t="str">
        <f>HYPERLINK("https://my.zakupivli.pro/remote/dispatcher/state_purchase_view/56611663", "UA-2025-01-16-010939-a")</f>
        <v>UA-2025-01-16-010939-a</v>
      </c>
      <c r="Q824" s="354"/>
      <c r="R824" s="354"/>
      <c r="S824" s="354"/>
      <c r="T824" s="355"/>
      <c r="U824" s="354" t="s">
        <v>1825</v>
      </c>
      <c r="V824" s="354"/>
    </row>
    <row r="825" spans="1:22" ht="109.2" x14ac:dyDescent="0.3">
      <c r="A825" s="354">
        <v>819</v>
      </c>
      <c r="B825" s="386" t="s">
        <v>21</v>
      </c>
      <c r="C825" s="44" t="s">
        <v>1741</v>
      </c>
      <c r="D825" s="354"/>
      <c r="E825" s="386" t="s">
        <v>373</v>
      </c>
      <c r="F825" s="44" t="s">
        <v>413</v>
      </c>
      <c r="G825" s="354" t="s">
        <v>185</v>
      </c>
      <c r="H825" s="119">
        <v>73.75</v>
      </c>
      <c r="I825" s="354">
        <v>1</v>
      </c>
      <c r="J825" s="119">
        <v>73.75</v>
      </c>
      <c r="K825" s="119">
        <v>73.75</v>
      </c>
      <c r="L825" s="386">
        <v>1</v>
      </c>
      <c r="M825" s="119">
        <v>73.75</v>
      </c>
      <c r="N825" s="6" t="s">
        <v>1746</v>
      </c>
      <c r="O825" s="387">
        <v>45673</v>
      </c>
      <c r="P825" s="122" t="str">
        <f>HYPERLINK("https://my.zakupivli.pro/remote/dispatcher/state_purchase_view/56598991", "UA-2025-01-16-005603-a")</f>
        <v>UA-2025-01-16-005603-a</v>
      </c>
      <c r="Q825" s="119">
        <v>73.75</v>
      </c>
      <c r="R825" s="386">
        <v>1</v>
      </c>
      <c r="S825" s="119">
        <v>73.75</v>
      </c>
      <c r="T825" s="387">
        <v>45673</v>
      </c>
      <c r="U825" s="354"/>
      <c r="V825" s="386" t="s">
        <v>59</v>
      </c>
    </row>
    <row r="826" spans="1:22" ht="109.2" x14ac:dyDescent="0.3">
      <c r="A826" s="354">
        <v>820</v>
      </c>
      <c r="B826" s="386" t="s">
        <v>21</v>
      </c>
      <c r="C826" s="44" t="s">
        <v>1742</v>
      </c>
      <c r="D826" s="354"/>
      <c r="E826" s="386" t="s">
        <v>373</v>
      </c>
      <c r="F826" s="44" t="s">
        <v>413</v>
      </c>
      <c r="G826" s="354" t="s">
        <v>185</v>
      </c>
      <c r="H826" s="119">
        <v>73.5</v>
      </c>
      <c r="I826" s="354">
        <v>1</v>
      </c>
      <c r="J826" s="119">
        <v>73.5</v>
      </c>
      <c r="K826" s="119">
        <v>73.5</v>
      </c>
      <c r="L826" s="386">
        <v>1</v>
      </c>
      <c r="M826" s="119">
        <v>73.5</v>
      </c>
      <c r="N826" s="6" t="s">
        <v>1747</v>
      </c>
      <c r="O826" s="387">
        <v>45673</v>
      </c>
      <c r="P826" s="122" t="str">
        <f>HYPERLINK("https://my.zakupivli.pro/remote/dispatcher/state_purchase_view/56598627", "UA-2025-01-16-005354-a")</f>
        <v>UA-2025-01-16-005354-a</v>
      </c>
      <c r="Q826" s="119">
        <v>73.5</v>
      </c>
      <c r="R826" s="386">
        <v>1</v>
      </c>
      <c r="S826" s="119">
        <v>73.5</v>
      </c>
      <c r="T826" s="387">
        <v>45673</v>
      </c>
      <c r="U826" s="354"/>
      <c r="V826" s="386" t="s">
        <v>59</v>
      </c>
    </row>
    <row r="827" spans="1:22" ht="156" x14ac:dyDescent="0.3">
      <c r="A827" s="354">
        <v>821</v>
      </c>
      <c r="B827" s="354" t="s">
        <v>40</v>
      </c>
      <c r="C827" s="44" t="s">
        <v>1748</v>
      </c>
      <c r="D827" s="354"/>
      <c r="E827" s="388" t="s">
        <v>373</v>
      </c>
      <c r="F827" s="44" t="s">
        <v>885</v>
      </c>
      <c r="G827" s="354" t="s">
        <v>184</v>
      </c>
      <c r="H827" s="354">
        <v>48.730989999999998</v>
      </c>
      <c r="I827" s="354">
        <v>1</v>
      </c>
      <c r="J827" s="388">
        <v>48.730989999999998</v>
      </c>
      <c r="K827" s="388">
        <v>48.730989999999998</v>
      </c>
      <c r="L827" s="388">
        <v>1</v>
      </c>
      <c r="M827" s="388">
        <v>48.730989999999998</v>
      </c>
      <c r="N827" s="6" t="s">
        <v>1750</v>
      </c>
      <c r="O827" s="389">
        <v>45673</v>
      </c>
      <c r="P827" s="33" t="str">
        <f>HYPERLINK("https://my.zakupivli.pro/remote/dispatcher/state_purchase_view/56624862", "UA-2025-01-16-016675-a")</f>
        <v>UA-2025-01-16-016675-a</v>
      </c>
      <c r="Q827" s="388">
        <v>48.730989999999998</v>
      </c>
      <c r="R827" s="388">
        <v>1</v>
      </c>
      <c r="S827" s="388">
        <v>48.730989999999998</v>
      </c>
      <c r="T827" s="389">
        <v>45673</v>
      </c>
      <c r="U827" s="354"/>
      <c r="V827" s="388" t="s">
        <v>59</v>
      </c>
    </row>
    <row r="828" spans="1:22" ht="156" x14ac:dyDescent="0.3">
      <c r="A828" s="354">
        <v>822</v>
      </c>
      <c r="B828" s="354" t="s">
        <v>40</v>
      </c>
      <c r="C828" s="44" t="s">
        <v>1749</v>
      </c>
      <c r="D828" s="354"/>
      <c r="E828" s="388" t="s">
        <v>373</v>
      </c>
      <c r="F828" s="44" t="s">
        <v>885</v>
      </c>
      <c r="G828" s="354" t="s">
        <v>184</v>
      </c>
      <c r="H828" s="354">
        <v>51.379710000000003</v>
      </c>
      <c r="I828" s="354">
        <v>1</v>
      </c>
      <c r="J828" s="388">
        <v>51.379710000000003</v>
      </c>
      <c r="K828" s="388">
        <v>51.379710000000003</v>
      </c>
      <c r="L828" s="388">
        <v>1</v>
      </c>
      <c r="M828" s="388">
        <v>51.379710000000003</v>
      </c>
      <c r="N828" s="6" t="s">
        <v>1751</v>
      </c>
      <c r="O828" s="389">
        <v>45673</v>
      </c>
      <c r="P828" s="33" t="str">
        <f>HYPERLINK("https://my.zakupivli.pro/remote/dispatcher/state_purchase_view/56624857", "UA-2025-01-16-016667-a")</f>
        <v>UA-2025-01-16-016667-a</v>
      </c>
      <c r="Q828" s="388">
        <v>51.379710000000003</v>
      </c>
      <c r="R828" s="388">
        <v>1</v>
      </c>
      <c r="S828" s="388">
        <v>51.379710000000003</v>
      </c>
      <c r="T828" s="389">
        <v>45673</v>
      </c>
      <c r="U828" s="354"/>
      <c r="V828" s="388" t="s">
        <v>59</v>
      </c>
    </row>
    <row r="829" spans="1:22" ht="109.2" x14ac:dyDescent="0.3">
      <c r="A829" s="354">
        <v>823</v>
      </c>
      <c r="B829" s="354" t="s">
        <v>21</v>
      </c>
      <c r="C829" s="41" t="s">
        <v>1752</v>
      </c>
      <c r="D829" s="397" t="s">
        <v>58</v>
      </c>
      <c r="E829" s="354" t="s">
        <v>75</v>
      </c>
      <c r="F829" s="44" t="s">
        <v>1220</v>
      </c>
      <c r="G829" s="354" t="s">
        <v>1159</v>
      </c>
      <c r="H829" s="354"/>
      <c r="I829" s="354">
        <v>57674</v>
      </c>
      <c r="J829" s="119">
        <v>7962.5</v>
      </c>
      <c r="K829" s="354"/>
      <c r="L829" s="390">
        <v>57674</v>
      </c>
      <c r="M829" s="119">
        <v>7962.5</v>
      </c>
      <c r="N829" s="6" t="s">
        <v>1753</v>
      </c>
      <c r="O829" s="355">
        <v>45677</v>
      </c>
      <c r="P829" s="33" t="str">
        <f>HYPERLINK("https://my.zakupivli.pro/remote/dispatcher/state_purchase_view/56709458", "UA-2025-01-20-013715-a")</f>
        <v>UA-2025-01-20-013715-a</v>
      </c>
      <c r="Q829" s="354"/>
      <c r="R829" s="354">
        <v>57674</v>
      </c>
      <c r="S829" s="354">
        <v>6413.95</v>
      </c>
      <c r="T829" s="355">
        <v>45694</v>
      </c>
      <c r="U829" s="354"/>
      <c r="V829" s="354"/>
    </row>
    <row r="830" spans="1:22" ht="109.2" x14ac:dyDescent="0.3">
      <c r="A830" s="354">
        <v>824</v>
      </c>
      <c r="B830" s="354" t="s">
        <v>1151</v>
      </c>
      <c r="C830" s="44" t="s">
        <v>1754</v>
      </c>
      <c r="D830" s="354"/>
      <c r="E830" s="391" t="s">
        <v>75</v>
      </c>
      <c r="F830" s="44" t="s">
        <v>1760</v>
      </c>
      <c r="G830" s="354" t="s">
        <v>1150</v>
      </c>
      <c r="H830" s="354">
        <v>231.69</v>
      </c>
      <c r="I830" s="354">
        <v>1</v>
      </c>
      <c r="J830" s="391">
        <v>231.69</v>
      </c>
      <c r="K830" s="391">
        <v>231.69</v>
      </c>
      <c r="L830" s="391">
        <v>1</v>
      </c>
      <c r="M830" s="391">
        <v>231.69</v>
      </c>
      <c r="N830" s="6" t="s">
        <v>1761</v>
      </c>
      <c r="O830" s="355">
        <v>45678</v>
      </c>
      <c r="P830" s="33" t="str">
        <f>HYPERLINK("https://my.zakupivli.pro/remote/dispatcher/state_purchase_view/56767709", "UA-2025-01-21-018882-a")</f>
        <v>UA-2025-01-21-018882-a</v>
      </c>
      <c r="Q830" s="391">
        <v>231.69</v>
      </c>
      <c r="R830" s="391">
        <v>1</v>
      </c>
      <c r="S830" s="391">
        <v>231.69</v>
      </c>
      <c r="T830" s="392">
        <v>45678</v>
      </c>
      <c r="U830" s="354"/>
      <c r="V830" s="391" t="s">
        <v>59</v>
      </c>
    </row>
    <row r="831" spans="1:22" ht="109.2" x14ac:dyDescent="0.3">
      <c r="A831" s="354">
        <v>825</v>
      </c>
      <c r="B831" s="391" t="s">
        <v>21</v>
      </c>
      <c r="C831" s="44" t="s">
        <v>1755</v>
      </c>
      <c r="D831" s="397" t="s">
        <v>58</v>
      </c>
      <c r="E831" s="391" t="s">
        <v>75</v>
      </c>
      <c r="F831" s="44" t="s">
        <v>1156</v>
      </c>
      <c r="G831" s="354" t="s">
        <v>186</v>
      </c>
      <c r="H831" s="354"/>
      <c r="I831" s="354">
        <v>9</v>
      </c>
      <c r="J831" s="354">
        <v>1004.16667</v>
      </c>
      <c r="K831" s="354"/>
      <c r="L831" s="391">
        <v>9</v>
      </c>
      <c r="M831" s="391">
        <v>1004.16667</v>
      </c>
      <c r="N831" s="6" t="s">
        <v>1762</v>
      </c>
      <c r="O831" s="392">
        <v>45678</v>
      </c>
      <c r="P831" s="33" t="str">
        <f>HYPERLINK("https://my.zakupivli.pro/remote/dispatcher/state_purchase_view/56767093", "UA-2025-01-21-018552-a")</f>
        <v>UA-2025-01-21-018552-a</v>
      </c>
      <c r="Q831" s="354"/>
      <c r="R831" s="354">
        <v>9</v>
      </c>
      <c r="S831" s="354">
        <v>864.39030000000002</v>
      </c>
      <c r="T831" s="355">
        <v>45694</v>
      </c>
      <c r="U831" s="354"/>
      <c r="V831" s="354"/>
    </row>
    <row r="832" spans="1:22" ht="140.4" x14ac:dyDescent="0.3">
      <c r="A832" s="354">
        <v>826</v>
      </c>
      <c r="B832" s="391" t="s">
        <v>21</v>
      </c>
      <c r="C832" s="44" t="s">
        <v>1729</v>
      </c>
      <c r="D832" s="397" t="s">
        <v>58</v>
      </c>
      <c r="E832" s="391" t="s">
        <v>75</v>
      </c>
      <c r="F832" s="44" t="s">
        <v>413</v>
      </c>
      <c r="G832" s="354" t="s">
        <v>185</v>
      </c>
      <c r="H832" s="354"/>
      <c r="I832" s="354">
        <v>175</v>
      </c>
      <c r="J832" s="354">
        <v>24858.333330000001</v>
      </c>
      <c r="K832" s="354"/>
      <c r="L832" s="391">
        <v>175</v>
      </c>
      <c r="M832" s="391">
        <v>24858.333330000001</v>
      </c>
      <c r="N832" s="6" t="s">
        <v>1763</v>
      </c>
      <c r="O832" s="392">
        <v>45678</v>
      </c>
      <c r="P832" s="33" t="str">
        <f>HYPERLINK("https://my.zakupivli.pro/remote/dispatcher/state_purchase_view/56756969", "UA-2025-01-21-014078-a")</f>
        <v>UA-2025-01-21-014078-a</v>
      </c>
      <c r="Q832" s="354"/>
      <c r="R832" s="354"/>
      <c r="S832" s="354"/>
      <c r="T832" s="429"/>
      <c r="U832" s="354"/>
      <c r="V832" s="354"/>
    </row>
    <row r="833" spans="1:22" ht="78" x14ac:dyDescent="0.3">
      <c r="A833" s="354">
        <v>827</v>
      </c>
      <c r="B833" s="354" t="s">
        <v>40</v>
      </c>
      <c r="C833" s="44" t="s">
        <v>1756</v>
      </c>
      <c r="D833" s="354"/>
      <c r="E833" s="354" t="s">
        <v>373</v>
      </c>
      <c r="F833" s="44" t="s">
        <v>885</v>
      </c>
      <c r="G833" s="354" t="s">
        <v>184</v>
      </c>
      <c r="H833" s="354">
        <v>357.62355000000002</v>
      </c>
      <c r="I833" s="354">
        <v>1</v>
      </c>
      <c r="J833" s="391">
        <v>357.62355000000002</v>
      </c>
      <c r="K833" s="391">
        <v>357.62355000000002</v>
      </c>
      <c r="L833" s="391">
        <v>1</v>
      </c>
      <c r="M833" s="391">
        <v>357.62355000000002</v>
      </c>
      <c r="N833" s="6" t="s">
        <v>1764</v>
      </c>
      <c r="O833" s="392">
        <v>45678</v>
      </c>
      <c r="P833" s="33" t="str">
        <f>HYPERLINK("https://my.zakupivli.pro/remote/dispatcher/state_purchase_view/56755417", "UA-2025-01-21-013373-a")</f>
        <v>UA-2025-01-21-013373-a</v>
      </c>
      <c r="Q833" s="391">
        <v>357.62355000000002</v>
      </c>
      <c r="R833" s="391">
        <v>1</v>
      </c>
      <c r="S833" s="391">
        <v>357.62355000000002</v>
      </c>
      <c r="T833" s="392">
        <v>45678</v>
      </c>
      <c r="U833" s="354"/>
      <c r="V833" s="391" t="s">
        <v>59</v>
      </c>
    </row>
    <row r="834" spans="1:22" ht="78" x14ac:dyDescent="0.3">
      <c r="A834" s="354">
        <v>828</v>
      </c>
      <c r="B834" s="354" t="s">
        <v>1151</v>
      </c>
      <c r="C834" s="44" t="s">
        <v>1757</v>
      </c>
      <c r="D834" s="354"/>
      <c r="E834" s="391" t="s">
        <v>75</v>
      </c>
      <c r="F834" s="44" t="s">
        <v>1760</v>
      </c>
      <c r="G834" s="354" t="s">
        <v>1150</v>
      </c>
      <c r="H834" s="119">
        <v>82.5</v>
      </c>
      <c r="I834" s="354">
        <v>1</v>
      </c>
      <c r="J834" s="119">
        <v>82.5</v>
      </c>
      <c r="K834" s="119">
        <v>82.5</v>
      </c>
      <c r="L834" s="391">
        <v>1</v>
      </c>
      <c r="M834" s="119">
        <v>82.5</v>
      </c>
      <c r="N834" s="6" t="s">
        <v>1765</v>
      </c>
      <c r="O834" s="392">
        <v>45678</v>
      </c>
      <c r="P834" s="33" t="str">
        <f>HYPERLINK("https://my.zakupivli.pro/remote/dispatcher/state_purchase_view/56754629", "UA-2025-01-21-013032-a")</f>
        <v>UA-2025-01-21-013032-a</v>
      </c>
      <c r="Q834" s="119">
        <v>82.5</v>
      </c>
      <c r="R834" s="391">
        <v>1</v>
      </c>
      <c r="S834" s="119">
        <v>82.5</v>
      </c>
      <c r="T834" s="392">
        <v>45678</v>
      </c>
      <c r="U834" s="354"/>
      <c r="V834" s="391" t="s">
        <v>59</v>
      </c>
    </row>
    <row r="835" spans="1:22" ht="62.4" x14ac:dyDescent="0.3">
      <c r="A835" s="354">
        <v>829</v>
      </c>
      <c r="B835" s="391" t="s">
        <v>21</v>
      </c>
      <c r="C835" s="44" t="s">
        <v>1758</v>
      </c>
      <c r="D835" s="397" t="s">
        <v>58</v>
      </c>
      <c r="E835" s="391" t="s">
        <v>75</v>
      </c>
      <c r="F835" s="44" t="s">
        <v>30</v>
      </c>
      <c r="G835" s="354" t="s">
        <v>186</v>
      </c>
      <c r="H835" s="354"/>
      <c r="I835" s="354">
        <v>64</v>
      </c>
      <c r="J835" s="119">
        <v>1525</v>
      </c>
      <c r="K835" s="354"/>
      <c r="L835" s="391">
        <v>64</v>
      </c>
      <c r="M835" s="119">
        <v>1525</v>
      </c>
      <c r="N835" s="6" t="s">
        <v>1766</v>
      </c>
      <c r="O835" s="392">
        <v>45678</v>
      </c>
      <c r="P835" s="33" t="str">
        <f>HYPERLINK("https://my.zakupivli.pro/remote/dispatcher/state_purchase_view/56727364", "UA-2025-01-21-000895-a")</f>
        <v>UA-2025-01-21-000895-a</v>
      </c>
      <c r="Q835" s="354"/>
      <c r="R835" s="354">
        <v>64</v>
      </c>
      <c r="S835" s="354">
        <v>1523.3920499999999</v>
      </c>
      <c r="T835" s="355">
        <v>45694</v>
      </c>
      <c r="U835" s="354"/>
      <c r="V835" s="354"/>
    </row>
    <row r="836" spans="1:22" ht="62.4" x14ac:dyDescent="0.3">
      <c r="A836" s="354">
        <v>830</v>
      </c>
      <c r="B836" s="391" t="s">
        <v>21</v>
      </c>
      <c r="C836" s="44" t="s">
        <v>1759</v>
      </c>
      <c r="D836" s="397" t="s">
        <v>58</v>
      </c>
      <c r="E836" s="391" t="s">
        <v>75</v>
      </c>
      <c r="F836" s="44" t="s">
        <v>30</v>
      </c>
      <c r="G836" s="354" t="s">
        <v>186</v>
      </c>
      <c r="H836" s="354"/>
      <c r="I836" s="354">
        <v>5</v>
      </c>
      <c r="J836" s="354">
        <v>910.13333</v>
      </c>
      <c r="K836" s="354"/>
      <c r="L836" s="391">
        <v>5</v>
      </c>
      <c r="M836" s="391">
        <v>910.13333</v>
      </c>
      <c r="N836" s="6" t="s">
        <v>1767</v>
      </c>
      <c r="O836" s="392">
        <v>45678</v>
      </c>
      <c r="P836" s="33" t="str">
        <f>HYPERLINK("https://my.zakupivli.pro/remote/dispatcher/state_purchase_view/56727364", "UA-2025-01-21-000895-a")</f>
        <v>UA-2025-01-21-000895-a</v>
      </c>
      <c r="Q836" s="354"/>
      <c r="R836" s="354">
        <v>5</v>
      </c>
      <c r="S836" s="354">
        <v>909.18</v>
      </c>
      <c r="T836" s="425">
        <v>45694</v>
      </c>
      <c r="U836" s="354"/>
      <c r="V836" s="354"/>
    </row>
    <row r="837" spans="1:22" ht="109.2" x14ac:dyDescent="0.3">
      <c r="A837" s="354">
        <v>831</v>
      </c>
      <c r="B837" s="354" t="s">
        <v>40</v>
      </c>
      <c r="C837" s="44" t="s">
        <v>1768</v>
      </c>
      <c r="D837" s="354"/>
      <c r="E837" s="393" t="s">
        <v>75</v>
      </c>
      <c r="F837" s="44" t="s">
        <v>73</v>
      </c>
      <c r="G837" s="354" t="s">
        <v>184</v>
      </c>
      <c r="H837" s="354">
        <v>98.311459999999997</v>
      </c>
      <c r="I837" s="354">
        <v>1</v>
      </c>
      <c r="J837" s="393">
        <v>98.311459999999997</v>
      </c>
      <c r="K837" s="393">
        <v>98.311459999999997</v>
      </c>
      <c r="L837" s="393">
        <v>1</v>
      </c>
      <c r="M837" s="393">
        <v>98.311459999999997</v>
      </c>
      <c r="N837" s="6" t="s">
        <v>1770</v>
      </c>
      <c r="O837" s="355">
        <v>45679</v>
      </c>
      <c r="P837" s="122" t="str">
        <f>HYPERLINK("https://my.zakupivli.pro/remote/dispatcher/state_purchase_view/56811498", "UA-2025-01-22-016532-a")</f>
        <v>UA-2025-01-22-016532-a</v>
      </c>
      <c r="Q837" s="393">
        <v>98.311459999999997</v>
      </c>
      <c r="R837" s="393">
        <v>1</v>
      </c>
      <c r="S837" s="393">
        <v>98.311459999999997</v>
      </c>
      <c r="T837" s="394">
        <v>45679</v>
      </c>
      <c r="U837" s="354"/>
      <c r="V837" s="393" t="s">
        <v>59</v>
      </c>
    </row>
    <row r="838" spans="1:22" ht="93.6" x14ac:dyDescent="0.3">
      <c r="A838" s="354">
        <v>832</v>
      </c>
      <c r="B838" s="354" t="s">
        <v>21</v>
      </c>
      <c r="C838" s="44" t="s">
        <v>1626</v>
      </c>
      <c r="D838" s="397" t="s">
        <v>58</v>
      </c>
      <c r="E838" s="393" t="s">
        <v>75</v>
      </c>
      <c r="F838" s="44" t="s">
        <v>1628</v>
      </c>
      <c r="G838" s="354" t="s">
        <v>186</v>
      </c>
      <c r="H838" s="354"/>
      <c r="I838" s="354">
        <v>2</v>
      </c>
      <c r="J838" s="354">
        <v>524.19749999999999</v>
      </c>
      <c r="K838" s="354"/>
      <c r="L838" s="393">
        <v>2</v>
      </c>
      <c r="M838" s="393">
        <v>524.19749999999999</v>
      </c>
      <c r="N838" s="6" t="s">
        <v>1771</v>
      </c>
      <c r="O838" s="394">
        <v>45679</v>
      </c>
      <c r="P838" s="122" t="str">
        <f>HYPERLINK("https://my.zakupivli.pro/remote/dispatcher/state_purchase_view/56797832", "UA-2025-01-22-010427-a")</f>
        <v>UA-2025-01-22-010427-a</v>
      </c>
      <c r="Q838" s="354"/>
      <c r="R838" s="354">
        <v>2</v>
      </c>
      <c r="S838" s="354">
        <v>445.8</v>
      </c>
      <c r="T838" s="355">
        <v>45700</v>
      </c>
      <c r="U838" s="354"/>
      <c r="V838" s="354"/>
    </row>
    <row r="839" spans="1:22" ht="140.4" x14ac:dyDescent="0.3">
      <c r="A839" s="354">
        <v>833</v>
      </c>
      <c r="B839" s="354" t="s">
        <v>40</v>
      </c>
      <c r="C839" s="239" t="s">
        <v>1769</v>
      </c>
      <c r="D839" s="354"/>
      <c r="E839" s="393" t="s">
        <v>373</v>
      </c>
      <c r="F839" s="44" t="s">
        <v>885</v>
      </c>
      <c r="G839" s="354" t="s">
        <v>184</v>
      </c>
      <c r="H839" s="354">
        <v>101.5132</v>
      </c>
      <c r="I839" s="354">
        <v>1</v>
      </c>
      <c r="J839" s="393">
        <v>101.5132</v>
      </c>
      <c r="K839" s="393">
        <v>101.5132</v>
      </c>
      <c r="L839" s="393">
        <v>1</v>
      </c>
      <c r="M839" s="393">
        <v>101.5132</v>
      </c>
      <c r="N839" s="6" t="s">
        <v>1772</v>
      </c>
      <c r="O839" s="394">
        <v>45679</v>
      </c>
      <c r="P839" s="122" t="str">
        <f>HYPERLINK("https://my.zakupivli.pro/remote/dispatcher/state_purchase_view/56780342", "UA-2025-01-22-002610-a")</f>
        <v>UA-2025-01-22-002610-a</v>
      </c>
      <c r="Q839" s="393">
        <v>101.5132</v>
      </c>
      <c r="R839" s="393">
        <v>1</v>
      </c>
      <c r="S839" s="393">
        <v>101.5132</v>
      </c>
      <c r="T839" s="394">
        <v>45679</v>
      </c>
      <c r="U839" s="354"/>
      <c r="V839" s="393" t="s">
        <v>59</v>
      </c>
    </row>
    <row r="840" spans="1:22" ht="124.8" x14ac:dyDescent="0.3">
      <c r="A840" s="354">
        <v>834</v>
      </c>
      <c r="B840" s="43" t="s">
        <v>40</v>
      </c>
      <c r="C840" s="44" t="s">
        <v>1773</v>
      </c>
      <c r="D840" s="107"/>
      <c r="E840" s="396" t="s">
        <v>373</v>
      </c>
      <c r="F840" s="225" t="s">
        <v>41</v>
      </c>
      <c r="G840" s="396" t="s">
        <v>184</v>
      </c>
      <c r="H840" s="354">
        <v>55.728409999999997</v>
      </c>
      <c r="I840" s="354">
        <v>1</v>
      </c>
      <c r="J840" s="396">
        <v>55.728409999999997</v>
      </c>
      <c r="K840" s="396">
        <v>55.728409999999997</v>
      </c>
      <c r="L840" s="396">
        <v>1</v>
      </c>
      <c r="M840" s="396">
        <v>55.728409999999997</v>
      </c>
      <c r="N840" s="6" t="s">
        <v>1774</v>
      </c>
      <c r="O840" s="395">
        <v>45680</v>
      </c>
      <c r="P840" s="33" t="str">
        <f>HYPERLINK("https://my.zakupivli.pro/remote/dispatcher/state_purchase_view/56857702", "UA-2025-01-23-015872-a")</f>
        <v>UA-2025-01-23-015872-a</v>
      </c>
      <c r="Q840" s="396">
        <v>55.728409999999997</v>
      </c>
      <c r="R840" s="396">
        <v>1</v>
      </c>
      <c r="S840" s="396">
        <v>55.728409999999997</v>
      </c>
      <c r="T840" s="355">
        <v>45680</v>
      </c>
      <c r="U840" s="354"/>
      <c r="V840" s="396" t="s">
        <v>59</v>
      </c>
    </row>
    <row r="841" spans="1:22" ht="78" x14ac:dyDescent="0.3">
      <c r="A841" s="354">
        <v>835</v>
      </c>
      <c r="B841" s="397" t="s">
        <v>21</v>
      </c>
      <c r="C841" s="44" t="s">
        <v>1775</v>
      </c>
      <c r="D841" s="397" t="s">
        <v>58</v>
      </c>
      <c r="E841" s="397" t="s">
        <v>75</v>
      </c>
      <c r="F841" s="44" t="s">
        <v>874</v>
      </c>
      <c r="G841" s="354" t="s">
        <v>186</v>
      </c>
      <c r="H841" s="119"/>
      <c r="I841" s="354">
        <v>40</v>
      </c>
      <c r="J841" s="119">
        <v>1250</v>
      </c>
      <c r="K841" s="354"/>
      <c r="L841" s="397">
        <v>40</v>
      </c>
      <c r="M841" s="119">
        <v>1250</v>
      </c>
      <c r="N841" s="6" t="s">
        <v>1777</v>
      </c>
      <c r="O841" s="355">
        <v>45684</v>
      </c>
      <c r="P841" s="33" t="str">
        <f>HYPERLINK("https://my.zakupivli.pro/remote/dispatcher/state_purchase_view/56925415", "UA-2025-01-27-005506-a")</f>
        <v>UA-2025-01-27-005506-a</v>
      </c>
      <c r="Q841" s="354"/>
      <c r="R841" s="354"/>
      <c r="S841" s="354"/>
      <c r="T841" s="429"/>
      <c r="U841" s="354"/>
      <c r="V841" s="354"/>
    </row>
    <row r="842" spans="1:22" ht="62.4" x14ac:dyDescent="0.3">
      <c r="A842" s="354">
        <v>836</v>
      </c>
      <c r="B842" s="397" t="s">
        <v>21</v>
      </c>
      <c r="C842" s="44" t="s">
        <v>1002</v>
      </c>
      <c r="D842" s="354"/>
      <c r="E842" s="397" t="s">
        <v>75</v>
      </c>
      <c r="F842" s="44" t="s">
        <v>895</v>
      </c>
      <c r="G842" s="354" t="s">
        <v>185</v>
      </c>
      <c r="H842" s="119">
        <v>82.5</v>
      </c>
      <c r="I842" s="354">
        <v>5</v>
      </c>
      <c r="J842" s="119">
        <v>82.5</v>
      </c>
      <c r="K842" s="119">
        <v>82.5</v>
      </c>
      <c r="L842" s="397">
        <v>5</v>
      </c>
      <c r="M842" s="119">
        <v>82.5</v>
      </c>
      <c r="N842" s="6" t="s">
        <v>1778</v>
      </c>
      <c r="O842" s="398">
        <v>45684</v>
      </c>
      <c r="P842" s="33" t="str">
        <f>HYPERLINK("https://my.zakupivli.pro/remote/dispatcher/state_purchase_view/56922843", "UA-2025-01-27-004441-a")</f>
        <v>UA-2025-01-27-004441-a</v>
      </c>
      <c r="Q842" s="119">
        <v>82.5</v>
      </c>
      <c r="R842" s="397">
        <v>5</v>
      </c>
      <c r="S842" s="119">
        <v>82.5</v>
      </c>
      <c r="T842" s="398">
        <v>45684</v>
      </c>
      <c r="U842" s="354"/>
      <c r="V842" s="397" t="s">
        <v>59</v>
      </c>
    </row>
    <row r="843" spans="1:22" ht="62.4" x14ac:dyDescent="0.3">
      <c r="A843" s="354">
        <v>837</v>
      </c>
      <c r="B843" s="397" t="s">
        <v>21</v>
      </c>
      <c r="C843" s="44" t="s">
        <v>1776</v>
      </c>
      <c r="D843" s="354"/>
      <c r="E843" s="397" t="s">
        <v>75</v>
      </c>
      <c r="F843" s="44" t="s">
        <v>805</v>
      </c>
      <c r="G843" s="354" t="s">
        <v>185</v>
      </c>
      <c r="H843" s="354">
        <v>83.325000000000003</v>
      </c>
      <c r="I843" s="354">
        <v>5</v>
      </c>
      <c r="J843" s="397">
        <v>83.325000000000003</v>
      </c>
      <c r="K843" s="397">
        <v>83.325000000000003</v>
      </c>
      <c r="L843" s="397">
        <v>5</v>
      </c>
      <c r="M843" s="397">
        <v>83.325000000000003</v>
      </c>
      <c r="N843" s="6" t="s">
        <v>1779</v>
      </c>
      <c r="O843" s="398">
        <v>45684</v>
      </c>
      <c r="P843" s="33" t="str">
        <f>HYPERLINK("https://my.zakupivli.pro/remote/dispatcher/state_purchase_view/56922591", "UA-2025-01-27-004273-a")</f>
        <v>UA-2025-01-27-004273-a</v>
      </c>
      <c r="Q843" s="397">
        <v>83.325000000000003</v>
      </c>
      <c r="R843" s="397">
        <v>5</v>
      </c>
      <c r="S843" s="397">
        <v>83.325000000000003</v>
      </c>
      <c r="T843" s="398">
        <v>45684</v>
      </c>
      <c r="U843" s="354"/>
      <c r="V843" s="397" t="s">
        <v>59</v>
      </c>
    </row>
    <row r="844" spans="1:22" ht="234" x14ac:dyDescent="0.3">
      <c r="A844" s="354">
        <v>838</v>
      </c>
      <c r="B844" s="43" t="s">
        <v>40</v>
      </c>
      <c r="C844" s="44" t="s">
        <v>1780</v>
      </c>
      <c r="D844" s="397" t="s">
        <v>58</v>
      </c>
      <c r="E844" s="397" t="s">
        <v>88</v>
      </c>
      <c r="F844" s="44" t="s">
        <v>41</v>
      </c>
      <c r="G844" s="354" t="s">
        <v>184</v>
      </c>
      <c r="H844" s="354">
        <v>4346.2678999999998</v>
      </c>
      <c r="I844" s="354">
        <v>1</v>
      </c>
      <c r="J844" s="397">
        <v>4346.2678999999998</v>
      </c>
      <c r="K844" s="397">
        <v>4346.2678999999998</v>
      </c>
      <c r="L844" s="397">
        <v>1</v>
      </c>
      <c r="M844" s="397">
        <v>4346.2678999999998</v>
      </c>
      <c r="N844" s="6" t="s">
        <v>1783</v>
      </c>
      <c r="O844" s="398">
        <v>45684</v>
      </c>
      <c r="P844" s="33" t="str">
        <f>HYPERLINK("https://my.zakupivli.pro/remote/dispatcher/state_purchase_view/56941416", "UA-2025-01-27-012573-a")</f>
        <v>UA-2025-01-27-012573-a</v>
      </c>
      <c r="Q844" s="354"/>
      <c r="R844" s="354"/>
      <c r="S844" s="354"/>
      <c r="T844" s="355"/>
      <c r="U844" s="354"/>
      <c r="V844" s="354"/>
    </row>
    <row r="845" spans="1:22" ht="265.2" x14ac:dyDescent="0.3">
      <c r="A845" s="354">
        <v>839</v>
      </c>
      <c r="B845" s="43" t="s">
        <v>40</v>
      </c>
      <c r="C845" s="44" t="s">
        <v>1781</v>
      </c>
      <c r="D845" s="397" t="s">
        <v>58</v>
      </c>
      <c r="E845" s="397" t="s">
        <v>88</v>
      </c>
      <c r="F845" s="44" t="s">
        <v>41</v>
      </c>
      <c r="G845" s="397" t="s">
        <v>184</v>
      </c>
      <c r="H845" s="354">
        <v>28548.56783</v>
      </c>
      <c r="I845" s="354">
        <v>1</v>
      </c>
      <c r="J845" s="397">
        <v>28548.56783</v>
      </c>
      <c r="K845" s="397">
        <v>28548.56783</v>
      </c>
      <c r="L845" s="397">
        <v>1</v>
      </c>
      <c r="M845" s="397">
        <v>28548.56783</v>
      </c>
      <c r="N845" s="6" t="s">
        <v>1784</v>
      </c>
      <c r="O845" s="398">
        <v>45684</v>
      </c>
      <c r="P845" s="33" t="str">
        <f>HYPERLINK("https://my.zakupivli.pro/remote/dispatcher/state_purchase_view/56941334", "UA-2025-01-27-012515-a")</f>
        <v>UA-2025-01-27-012515-a</v>
      </c>
      <c r="Q845" s="354"/>
      <c r="R845" s="354"/>
      <c r="S845" s="354"/>
      <c r="T845" s="355"/>
      <c r="U845" s="354"/>
      <c r="V845" s="354"/>
    </row>
    <row r="846" spans="1:22" ht="234" x14ac:dyDescent="0.3">
      <c r="A846" s="354">
        <v>840</v>
      </c>
      <c r="B846" s="43" t="s">
        <v>40</v>
      </c>
      <c r="C846" s="44" t="s">
        <v>1782</v>
      </c>
      <c r="D846" s="397" t="s">
        <v>58</v>
      </c>
      <c r="E846" s="397" t="s">
        <v>88</v>
      </c>
      <c r="F846" s="44" t="s">
        <v>41</v>
      </c>
      <c r="G846" s="397" t="s">
        <v>184</v>
      </c>
      <c r="H846" s="354">
        <v>2484.1018399999998</v>
      </c>
      <c r="I846" s="354">
        <v>1</v>
      </c>
      <c r="J846" s="397">
        <v>2484.1018399999998</v>
      </c>
      <c r="K846" s="397">
        <v>2484.1018399999998</v>
      </c>
      <c r="L846" s="397">
        <v>1</v>
      </c>
      <c r="M846" s="397">
        <v>2484.1018399999998</v>
      </c>
      <c r="N846" s="6" t="s">
        <v>1785</v>
      </c>
      <c r="O846" s="398">
        <v>45684</v>
      </c>
      <c r="P846" s="33" t="str">
        <f>HYPERLINK("https://my.zakupivli.pro/remote/dispatcher/state_purchase_view/56940479", "UA-2025-01-27-012138-a")</f>
        <v>UA-2025-01-27-012138-a</v>
      </c>
      <c r="Q846" s="354"/>
      <c r="R846" s="354"/>
      <c r="S846" s="354"/>
      <c r="T846" s="355"/>
      <c r="U846" s="354"/>
      <c r="V846" s="354"/>
    </row>
    <row r="847" spans="1:22" ht="343.2" x14ac:dyDescent="0.3">
      <c r="A847" s="354">
        <v>841</v>
      </c>
      <c r="B847" s="43" t="s">
        <v>40</v>
      </c>
      <c r="C847" s="44" t="s">
        <v>1786</v>
      </c>
      <c r="D847" s="397" t="s">
        <v>58</v>
      </c>
      <c r="E847" s="397" t="s">
        <v>88</v>
      </c>
      <c r="F847" s="44" t="s">
        <v>41</v>
      </c>
      <c r="G847" s="397" t="s">
        <v>184</v>
      </c>
      <c r="H847" s="354">
        <v>8461.8582999999999</v>
      </c>
      <c r="I847" s="354">
        <v>1</v>
      </c>
      <c r="J847" s="397">
        <v>8461.8582999999999</v>
      </c>
      <c r="K847" s="397">
        <v>8461.8582999999999</v>
      </c>
      <c r="L847" s="397">
        <v>1</v>
      </c>
      <c r="M847" s="397">
        <v>8461.8582999999999</v>
      </c>
      <c r="N847" s="6" t="s">
        <v>1788</v>
      </c>
      <c r="O847" s="398">
        <v>45684</v>
      </c>
      <c r="P847" s="33" t="str">
        <f>HYPERLINK("https://my.zakupivli.pro/remote/dispatcher/state_purchase_view/56943093", "UA-2025-01-27-013389-a")</f>
        <v>UA-2025-01-27-013389-a</v>
      </c>
      <c r="Q847" s="354"/>
      <c r="R847" s="354"/>
      <c r="S847" s="354"/>
      <c r="T847" s="355"/>
      <c r="U847" s="354"/>
      <c r="V847" s="354"/>
    </row>
    <row r="848" spans="1:22" ht="234" x14ac:dyDescent="0.3">
      <c r="A848" s="354">
        <v>842</v>
      </c>
      <c r="B848" s="43" t="s">
        <v>40</v>
      </c>
      <c r="C848" s="44" t="s">
        <v>1787</v>
      </c>
      <c r="D848" s="397" t="s">
        <v>58</v>
      </c>
      <c r="E848" s="397" t="s">
        <v>88</v>
      </c>
      <c r="F848" s="44" t="s">
        <v>41</v>
      </c>
      <c r="G848" s="397" t="s">
        <v>184</v>
      </c>
      <c r="H848" s="354">
        <v>1764.4071100000001</v>
      </c>
      <c r="I848" s="354">
        <v>1</v>
      </c>
      <c r="J848" s="397">
        <v>1764.4071100000001</v>
      </c>
      <c r="K848" s="397">
        <v>1764.4071100000001</v>
      </c>
      <c r="L848" s="397">
        <v>1</v>
      </c>
      <c r="M848" s="397">
        <v>1764.4071100000001</v>
      </c>
      <c r="N848" s="6" t="s">
        <v>1789</v>
      </c>
      <c r="O848" s="398">
        <v>45684</v>
      </c>
      <c r="P848" s="33" t="str">
        <f>HYPERLINK("https://my.zakupivli.pro/remote/dispatcher/state_purchase_view/56942695", "UA-2025-01-27-013156-a")</f>
        <v>UA-2025-01-27-013156-a</v>
      </c>
      <c r="Q848" s="354"/>
      <c r="R848" s="354"/>
      <c r="S848" s="354"/>
      <c r="T848" s="355"/>
      <c r="U848" s="354"/>
      <c r="V848" s="354"/>
    </row>
    <row r="849" spans="1:22" ht="296.39999999999998" x14ac:dyDescent="0.3">
      <c r="A849" s="354">
        <v>843</v>
      </c>
      <c r="B849" s="43" t="s">
        <v>40</v>
      </c>
      <c r="C849" s="44" t="s">
        <v>1790</v>
      </c>
      <c r="D849" s="397" t="s">
        <v>58</v>
      </c>
      <c r="E849" s="397" t="s">
        <v>88</v>
      </c>
      <c r="F849" s="44" t="s">
        <v>885</v>
      </c>
      <c r="G849" s="397" t="s">
        <v>184</v>
      </c>
      <c r="H849" s="354">
        <v>9651.1299999999992</v>
      </c>
      <c r="I849" s="354">
        <v>1</v>
      </c>
      <c r="J849" s="397">
        <v>9651.1299999999992</v>
      </c>
      <c r="K849" s="397">
        <v>9651.1299999999992</v>
      </c>
      <c r="L849" s="397">
        <v>1</v>
      </c>
      <c r="M849" s="397">
        <v>9651.1299999999992</v>
      </c>
      <c r="N849" s="6" t="s">
        <v>1792</v>
      </c>
      <c r="O849" s="398">
        <v>45684</v>
      </c>
      <c r="P849" s="33" t="str">
        <f>HYPERLINK("https://my.zakupivli.pro/remote/dispatcher/state_purchase_view/56943542", "UA-2025-01-27-013503-a")</f>
        <v>UA-2025-01-27-013503-a</v>
      </c>
      <c r="Q849" s="354"/>
      <c r="R849" s="354"/>
      <c r="S849" s="354"/>
      <c r="T849" s="355"/>
      <c r="U849" s="354"/>
      <c r="V849" s="354"/>
    </row>
    <row r="850" spans="1:22" ht="234" x14ac:dyDescent="0.3">
      <c r="A850" s="354">
        <v>844</v>
      </c>
      <c r="B850" s="43" t="s">
        <v>40</v>
      </c>
      <c r="C850" s="44" t="s">
        <v>1791</v>
      </c>
      <c r="D850" s="397" t="s">
        <v>58</v>
      </c>
      <c r="E850" s="397" t="s">
        <v>88</v>
      </c>
      <c r="F850" s="44" t="s">
        <v>41</v>
      </c>
      <c r="G850" s="397" t="s">
        <v>184</v>
      </c>
      <c r="H850" s="354">
        <v>1705.3318400000001</v>
      </c>
      <c r="I850" s="354">
        <v>1</v>
      </c>
      <c r="J850" s="397">
        <v>1705.3318400000001</v>
      </c>
      <c r="K850" s="397">
        <v>1705.3318400000001</v>
      </c>
      <c r="L850" s="397">
        <v>1</v>
      </c>
      <c r="M850" s="397">
        <v>1705.3318400000001</v>
      </c>
      <c r="N850" s="6" t="s">
        <v>1793</v>
      </c>
      <c r="O850" s="398">
        <v>45684</v>
      </c>
      <c r="P850" s="33" t="str">
        <f>HYPERLINK("https://my.zakupivli.pro/remote/dispatcher/state_purchase_view/56943535", "UA-2025-01-27-013497-a")</f>
        <v>UA-2025-01-27-013497-a</v>
      </c>
      <c r="Q850" s="354"/>
      <c r="R850" s="354"/>
      <c r="S850" s="354"/>
      <c r="T850" s="355"/>
      <c r="U850" s="354"/>
      <c r="V850" s="354"/>
    </row>
    <row r="851" spans="1:22" ht="358.8" x14ac:dyDescent="0.3">
      <c r="A851" s="354">
        <v>845</v>
      </c>
      <c r="B851" s="43" t="s">
        <v>40</v>
      </c>
      <c r="C851" s="44" t="s">
        <v>1794</v>
      </c>
      <c r="D851" s="397" t="s">
        <v>58</v>
      </c>
      <c r="E851" s="397" t="s">
        <v>88</v>
      </c>
      <c r="F851" s="44" t="s">
        <v>41</v>
      </c>
      <c r="G851" s="397" t="s">
        <v>184</v>
      </c>
      <c r="H851" s="354">
        <v>12596.012000000001</v>
      </c>
      <c r="I851" s="354">
        <v>1</v>
      </c>
      <c r="J851" s="397">
        <v>12596.012000000001</v>
      </c>
      <c r="K851" s="397">
        <v>12596.012000000001</v>
      </c>
      <c r="L851" s="397">
        <v>1</v>
      </c>
      <c r="M851" s="397">
        <v>12596.012000000001</v>
      </c>
      <c r="N851" s="6" t="s">
        <v>1796</v>
      </c>
      <c r="O851" s="398">
        <v>45684</v>
      </c>
      <c r="P851" s="33" t="str">
        <f>HYPERLINK("https://my.zakupivli.pro/remote/dispatcher/state_purchase_view/56944556", "UA-2025-01-27-014006-a")</f>
        <v>UA-2025-01-27-014006-a</v>
      </c>
      <c r="Q851" s="354"/>
      <c r="R851" s="354"/>
      <c r="S851" s="354"/>
      <c r="T851" s="355"/>
      <c r="U851" s="354"/>
      <c r="V851" s="354"/>
    </row>
    <row r="852" spans="1:22" ht="234" x14ac:dyDescent="0.3">
      <c r="A852" s="354">
        <v>846</v>
      </c>
      <c r="B852" s="43" t="s">
        <v>40</v>
      </c>
      <c r="C852" s="44" t="s">
        <v>1795</v>
      </c>
      <c r="D852" s="397" t="s">
        <v>58</v>
      </c>
      <c r="E852" s="397" t="s">
        <v>88</v>
      </c>
      <c r="F852" s="44" t="s">
        <v>41</v>
      </c>
      <c r="G852" s="397" t="s">
        <v>184</v>
      </c>
      <c r="H852" s="354">
        <v>2505.2600000000002</v>
      </c>
      <c r="I852" s="354">
        <v>1</v>
      </c>
      <c r="J852" s="397">
        <v>2505.2600000000002</v>
      </c>
      <c r="K852" s="397">
        <v>2505.2600000000002</v>
      </c>
      <c r="L852" s="397">
        <v>1</v>
      </c>
      <c r="M852" s="397">
        <v>2505.2600000000002</v>
      </c>
      <c r="N852" s="6" t="s">
        <v>1797</v>
      </c>
      <c r="O852" s="398">
        <v>45684</v>
      </c>
      <c r="P852" s="33" t="str">
        <f>HYPERLINK("https://my.zakupivli.pro/remote/dispatcher/state_purchase_view/56944415", "UA-2025-01-27-013929-a")</f>
        <v>UA-2025-01-27-013929-a</v>
      </c>
      <c r="Q852" s="354"/>
      <c r="R852" s="354"/>
      <c r="S852" s="354"/>
      <c r="T852" s="355"/>
      <c r="U852" s="354"/>
      <c r="V852" s="354"/>
    </row>
    <row r="853" spans="1:22" ht="249.6" x14ac:dyDescent="0.3">
      <c r="A853" s="397">
        <v>847</v>
      </c>
      <c r="B853" s="397" t="s">
        <v>40</v>
      </c>
      <c r="C853" s="44" t="s">
        <v>1798</v>
      </c>
      <c r="D853" s="397" t="s">
        <v>58</v>
      </c>
      <c r="E853" s="397" t="s">
        <v>88</v>
      </c>
      <c r="F853" s="44" t="s">
        <v>885</v>
      </c>
      <c r="G853" s="397" t="s">
        <v>184</v>
      </c>
      <c r="H853" s="397">
        <v>3754.07</v>
      </c>
      <c r="I853" s="397">
        <v>1</v>
      </c>
      <c r="J853" s="397">
        <v>3754.07</v>
      </c>
      <c r="K853" s="397">
        <v>3754.07</v>
      </c>
      <c r="L853" s="397">
        <v>1</v>
      </c>
      <c r="M853" s="397">
        <v>3754.07</v>
      </c>
      <c r="N853" s="6" t="s">
        <v>1800</v>
      </c>
      <c r="O853" s="398">
        <v>45684</v>
      </c>
      <c r="P853" s="33" t="str">
        <f>HYPERLINK("https://my.zakupivli.pro/remote/dispatcher/state_purchase_view/56946083", "UA-2025-01-27-014685-a")</f>
        <v>UA-2025-01-27-014685-a</v>
      </c>
      <c r="Q853" s="397"/>
      <c r="R853" s="397"/>
      <c r="S853" s="397"/>
      <c r="T853" s="398"/>
      <c r="U853" s="397"/>
      <c r="V853" s="397"/>
    </row>
    <row r="854" spans="1:22" ht="234" x14ac:dyDescent="0.3">
      <c r="A854" s="397">
        <v>848</v>
      </c>
      <c r="B854" s="397" t="s">
        <v>40</v>
      </c>
      <c r="C854" s="44" t="s">
        <v>1799</v>
      </c>
      <c r="D854" s="397" t="s">
        <v>58</v>
      </c>
      <c r="E854" s="397" t="s">
        <v>88</v>
      </c>
      <c r="F854" s="44" t="s">
        <v>41</v>
      </c>
      <c r="G854" s="397" t="s">
        <v>184</v>
      </c>
      <c r="H854" s="397" t="s">
        <v>1802</v>
      </c>
      <c r="I854" s="397">
        <v>1</v>
      </c>
      <c r="J854" s="397" t="s">
        <v>1802</v>
      </c>
      <c r="K854" s="397" t="s">
        <v>1802</v>
      </c>
      <c r="L854" s="397">
        <v>1</v>
      </c>
      <c r="M854" s="397" t="s">
        <v>1802</v>
      </c>
      <c r="N854" s="6" t="s">
        <v>1801</v>
      </c>
      <c r="O854" s="398">
        <v>45684</v>
      </c>
      <c r="P854" s="33" t="str">
        <f>HYPERLINK("https://my.zakupivli.pro/remote/dispatcher/state_purchase_view/56944894", "UA-2025-01-27-014227-a")</f>
        <v>UA-2025-01-27-014227-a</v>
      </c>
      <c r="Q854" s="397"/>
      <c r="R854" s="397"/>
      <c r="S854" s="397"/>
      <c r="T854" s="398"/>
      <c r="U854" s="397"/>
      <c r="V854" s="397"/>
    </row>
    <row r="855" spans="1:22" ht="124.8" x14ac:dyDescent="0.3">
      <c r="A855" s="397">
        <v>849</v>
      </c>
      <c r="B855" s="397" t="s">
        <v>40</v>
      </c>
      <c r="C855" s="44" t="s">
        <v>1803</v>
      </c>
      <c r="D855" s="397"/>
      <c r="E855" s="397" t="s">
        <v>373</v>
      </c>
      <c r="F855" s="44" t="s">
        <v>885</v>
      </c>
      <c r="G855" s="397" t="s">
        <v>184</v>
      </c>
      <c r="H855" s="397">
        <v>334.97960999999998</v>
      </c>
      <c r="I855" s="397">
        <v>1</v>
      </c>
      <c r="J855" s="397">
        <v>334.97960999999998</v>
      </c>
      <c r="K855" s="397">
        <v>334.97960999999998</v>
      </c>
      <c r="L855" s="397">
        <v>1</v>
      </c>
      <c r="M855" s="397">
        <v>334.97960999999998</v>
      </c>
      <c r="N855" s="6" t="s">
        <v>1805</v>
      </c>
      <c r="O855" s="398">
        <v>45684</v>
      </c>
      <c r="P855" s="33" t="str">
        <f>HYPERLINK("https://my.zakupivli.pro/remote/dispatcher/state_purchase_view/56947418", "UA-2025-01-27-015305-a")</f>
        <v>UA-2025-01-27-015305-a</v>
      </c>
      <c r="Q855" s="397">
        <v>334.97960999999998</v>
      </c>
      <c r="R855" s="397">
        <v>1</v>
      </c>
      <c r="S855" s="397">
        <v>334.97960999999998</v>
      </c>
      <c r="T855" s="398">
        <v>45684</v>
      </c>
      <c r="U855" s="397"/>
      <c r="V855" s="397" t="s">
        <v>59</v>
      </c>
    </row>
    <row r="856" spans="1:22" ht="343.2" x14ac:dyDescent="0.3">
      <c r="A856" s="397">
        <v>850</v>
      </c>
      <c r="B856" s="397" t="s">
        <v>40</v>
      </c>
      <c r="C856" s="44" t="s">
        <v>1804</v>
      </c>
      <c r="D856" s="397" t="s">
        <v>58</v>
      </c>
      <c r="E856" s="397" t="s">
        <v>88</v>
      </c>
      <c r="F856" s="44" t="s">
        <v>41</v>
      </c>
      <c r="G856" s="397" t="s">
        <v>184</v>
      </c>
      <c r="H856" s="397">
        <v>12326.102199999999</v>
      </c>
      <c r="I856" s="397">
        <v>1</v>
      </c>
      <c r="J856" s="397">
        <v>12326.102199999999</v>
      </c>
      <c r="K856" s="397">
        <v>12326.102199999999</v>
      </c>
      <c r="L856" s="397">
        <v>1</v>
      </c>
      <c r="M856" s="397">
        <v>12326.102199999999</v>
      </c>
      <c r="N856" s="6" t="s">
        <v>1806</v>
      </c>
      <c r="O856" s="398">
        <v>45684</v>
      </c>
      <c r="P856" s="33" t="str">
        <f>HYPERLINK("https://my.zakupivli.pro/remote/dispatcher/state_purchase_view/56946120", "UA-2025-01-27-014719-a")</f>
        <v>UA-2025-01-27-014719-a</v>
      </c>
      <c r="Q856" s="397"/>
      <c r="R856" s="397"/>
      <c r="S856" s="397"/>
      <c r="T856" s="398"/>
      <c r="U856" s="397"/>
      <c r="V856" s="397"/>
    </row>
    <row r="857" spans="1:22" ht="280.8" x14ac:dyDescent="0.3">
      <c r="A857" s="397">
        <v>851</v>
      </c>
      <c r="B857" s="397" t="s">
        <v>40</v>
      </c>
      <c r="C857" s="44" t="s">
        <v>1807</v>
      </c>
      <c r="D857" s="397" t="s">
        <v>58</v>
      </c>
      <c r="E857" s="397" t="s">
        <v>88</v>
      </c>
      <c r="F857" s="44" t="s">
        <v>41</v>
      </c>
      <c r="G857" s="397" t="s">
        <v>184</v>
      </c>
      <c r="H857" s="397">
        <v>9000.2278900000001</v>
      </c>
      <c r="I857" s="397">
        <v>1</v>
      </c>
      <c r="J857" s="397">
        <v>9000.2278900000001</v>
      </c>
      <c r="K857" s="397">
        <v>9000.2278900000001</v>
      </c>
      <c r="L857" s="397">
        <v>1</v>
      </c>
      <c r="M857" s="397">
        <v>9000.2278900000001</v>
      </c>
      <c r="N857" s="6" t="s">
        <v>1809</v>
      </c>
      <c r="O857" s="398">
        <v>45684</v>
      </c>
      <c r="P857" s="33" t="str">
        <f>HYPERLINK("https://my.zakupivli.pro/remote/dispatcher/state_purchase_view/56947859", "UA-2025-01-27-015612-a")</f>
        <v>UA-2025-01-27-015612-a</v>
      </c>
      <c r="Q857" s="397"/>
      <c r="R857" s="397"/>
      <c r="S857" s="397"/>
      <c r="T857" s="398"/>
      <c r="U857" s="397"/>
      <c r="V857" s="397"/>
    </row>
    <row r="858" spans="1:22" ht="249.6" x14ac:dyDescent="0.3">
      <c r="A858" s="397">
        <v>852</v>
      </c>
      <c r="B858" s="397" t="s">
        <v>40</v>
      </c>
      <c r="C858" s="44" t="s">
        <v>1808</v>
      </c>
      <c r="D858" s="397" t="s">
        <v>58</v>
      </c>
      <c r="E858" s="397" t="s">
        <v>88</v>
      </c>
      <c r="F858" s="44" t="s">
        <v>885</v>
      </c>
      <c r="G858" s="397" t="s">
        <v>184</v>
      </c>
      <c r="H858" s="397">
        <v>2234.98</v>
      </c>
      <c r="I858" s="397">
        <v>1</v>
      </c>
      <c r="J858" s="397">
        <v>2234.98</v>
      </c>
      <c r="K858" s="397">
        <v>2234.98</v>
      </c>
      <c r="L858" s="397">
        <v>1</v>
      </c>
      <c r="M858" s="397">
        <v>2234.98</v>
      </c>
      <c r="N858" s="6" t="s">
        <v>1810</v>
      </c>
      <c r="O858" s="398">
        <v>45684</v>
      </c>
      <c r="P858" s="33" t="str">
        <f>HYPERLINK("https://my.zakupivli.pro/remote/dispatcher/state_purchase_view/56947791", "UA-2025-01-27-015561-a")</f>
        <v>UA-2025-01-27-015561-a</v>
      </c>
      <c r="Q858" s="397"/>
      <c r="R858" s="397"/>
      <c r="S858" s="397"/>
      <c r="T858" s="398"/>
      <c r="U858" s="397"/>
      <c r="V858" s="397"/>
    </row>
    <row r="859" spans="1:22" ht="327.60000000000002" x14ac:dyDescent="0.3">
      <c r="A859" s="397">
        <v>853</v>
      </c>
      <c r="B859" s="397" t="s">
        <v>40</v>
      </c>
      <c r="C859" s="44" t="s">
        <v>1811</v>
      </c>
      <c r="D859" s="397" t="s">
        <v>58</v>
      </c>
      <c r="E859" s="397" t="s">
        <v>88</v>
      </c>
      <c r="F859" s="44" t="s">
        <v>41</v>
      </c>
      <c r="G859" s="397" t="s">
        <v>184</v>
      </c>
      <c r="H859" s="119">
        <v>14352</v>
      </c>
      <c r="I859" s="397">
        <v>1</v>
      </c>
      <c r="J859" s="119">
        <v>14352</v>
      </c>
      <c r="K859" s="119">
        <v>14352</v>
      </c>
      <c r="L859" s="397">
        <v>1</v>
      </c>
      <c r="M859" s="119">
        <v>14352</v>
      </c>
      <c r="N859" s="6" t="s">
        <v>1813</v>
      </c>
      <c r="O859" s="398">
        <v>45684</v>
      </c>
      <c r="P859" s="33" t="str">
        <f>HYPERLINK("https://my.zakupivli.pro/remote/dispatcher/state_purchase_view/56948967", "UA-2025-01-27-016031-a")</f>
        <v>UA-2025-01-27-016031-a</v>
      </c>
      <c r="Q859" s="397"/>
      <c r="R859" s="397"/>
      <c r="S859" s="397"/>
      <c r="T859" s="398"/>
      <c r="U859" s="397"/>
      <c r="V859" s="397"/>
    </row>
    <row r="860" spans="1:22" ht="249.6" x14ac:dyDescent="0.3">
      <c r="A860" s="397">
        <v>854</v>
      </c>
      <c r="B860" s="397" t="s">
        <v>40</v>
      </c>
      <c r="C860" s="44" t="s">
        <v>1812</v>
      </c>
      <c r="D860" s="397" t="s">
        <v>58</v>
      </c>
      <c r="E860" s="397" t="s">
        <v>88</v>
      </c>
      <c r="F860" s="44" t="s">
        <v>41</v>
      </c>
      <c r="G860" s="397" t="s">
        <v>184</v>
      </c>
      <c r="H860" s="397">
        <v>10440.961300000001</v>
      </c>
      <c r="I860" s="397">
        <v>1</v>
      </c>
      <c r="J860" s="397">
        <v>10440.961300000001</v>
      </c>
      <c r="K860" s="397">
        <v>10440.961300000001</v>
      </c>
      <c r="L860" s="397">
        <v>1</v>
      </c>
      <c r="M860" s="397">
        <v>10440.961300000001</v>
      </c>
      <c r="N860" s="6" t="s">
        <v>1814</v>
      </c>
      <c r="O860" s="398">
        <v>45684</v>
      </c>
      <c r="P860" s="33" t="str">
        <f>HYPERLINK("https://my.zakupivli.pro/remote/dispatcher/state_purchase_view/56948698", "UA-2025-01-27-016004-a")</f>
        <v>UA-2025-01-27-016004-a</v>
      </c>
      <c r="Q860" s="397"/>
      <c r="R860" s="397"/>
      <c r="S860" s="397"/>
      <c r="T860" s="398"/>
      <c r="U860" s="397"/>
      <c r="V860" s="397"/>
    </row>
    <row r="861" spans="1:22" ht="234" x14ac:dyDescent="0.3">
      <c r="A861" s="397">
        <v>855</v>
      </c>
      <c r="B861" s="397" t="s">
        <v>40</v>
      </c>
      <c r="C861" s="44" t="s">
        <v>1815</v>
      </c>
      <c r="D861" s="397" t="s">
        <v>58</v>
      </c>
      <c r="E861" s="397" t="s">
        <v>88</v>
      </c>
      <c r="F861" s="44" t="s">
        <v>41</v>
      </c>
      <c r="G861" s="397" t="s">
        <v>184</v>
      </c>
      <c r="H861" s="397">
        <v>3441.9586599999998</v>
      </c>
      <c r="I861" s="397">
        <v>1</v>
      </c>
      <c r="J861" s="397">
        <v>3441.9586599999998</v>
      </c>
      <c r="K861" s="397">
        <v>3441.9586599999998</v>
      </c>
      <c r="L861" s="397">
        <v>1</v>
      </c>
      <c r="M861" s="397">
        <v>3441.9586599999998</v>
      </c>
      <c r="N861" s="6" t="s">
        <v>1817</v>
      </c>
      <c r="O861" s="398">
        <v>45684</v>
      </c>
      <c r="P861" s="33" t="str">
        <f>HYPERLINK("https://my.zakupivli.pro/remote/dispatcher/state_purchase_view/56950592", "UA-2025-01-27-016823-a")</f>
        <v>UA-2025-01-27-016823-a</v>
      </c>
      <c r="Q861" s="397"/>
      <c r="R861" s="397"/>
      <c r="S861" s="397"/>
      <c r="T861" s="398"/>
      <c r="U861" s="397"/>
      <c r="V861" s="397"/>
    </row>
    <row r="862" spans="1:22" ht="218.4" x14ac:dyDescent="0.3">
      <c r="A862" s="397">
        <v>856</v>
      </c>
      <c r="B862" s="397" t="s">
        <v>40</v>
      </c>
      <c r="C862" s="44" t="s">
        <v>1816</v>
      </c>
      <c r="D862" s="397" t="s">
        <v>58</v>
      </c>
      <c r="E862" s="397" t="s">
        <v>88</v>
      </c>
      <c r="F862" s="44" t="s">
        <v>41</v>
      </c>
      <c r="G862" s="397" t="s">
        <v>184</v>
      </c>
      <c r="H862" s="397">
        <v>2837.1167799999998</v>
      </c>
      <c r="I862" s="397">
        <v>1</v>
      </c>
      <c r="J862" s="397">
        <v>2837.1167799999998</v>
      </c>
      <c r="K862" s="397">
        <v>2837.1167799999998</v>
      </c>
      <c r="L862" s="397">
        <v>1</v>
      </c>
      <c r="M862" s="397">
        <v>2837.1167799999998</v>
      </c>
      <c r="N862" s="6" t="s">
        <v>1818</v>
      </c>
      <c r="O862" s="398">
        <v>45684</v>
      </c>
      <c r="P862" s="33" t="str">
        <f>HYPERLINK("https://my.zakupivli.pro/remote/dispatcher/state_purchase_view/56949716", "UA-2025-01-27-016390-a")</f>
        <v>UA-2025-01-27-016390-a</v>
      </c>
      <c r="Q862" s="397"/>
      <c r="R862" s="397"/>
      <c r="S862" s="397"/>
      <c r="T862" s="398"/>
      <c r="U862" s="397"/>
      <c r="V862" s="397"/>
    </row>
    <row r="863" spans="1:22" ht="46.8" x14ac:dyDescent="0.3">
      <c r="A863" s="397">
        <v>857</v>
      </c>
      <c r="B863" s="397"/>
      <c r="C863" s="44" t="s">
        <v>1819</v>
      </c>
      <c r="D863" s="399" t="s">
        <v>58</v>
      </c>
      <c r="E863" s="397" t="s">
        <v>75</v>
      </c>
      <c r="F863" s="44" t="s">
        <v>1821</v>
      </c>
      <c r="G863" s="397" t="s">
        <v>186</v>
      </c>
      <c r="H863" s="397"/>
      <c r="I863" s="397">
        <v>42</v>
      </c>
      <c r="J863" s="397">
        <v>3854.1666700000001</v>
      </c>
      <c r="K863" s="397"/>
      <c r="L863" s="399">
        <v>42</v>
      </c>
      <c r="M863" s="399">
        <v>3854.1666700000001</v>
      </c>
      <c r="N863" s="6" t="s">
        <v>1822</v>
      </c>
      <c r="O863" s="398">
        <v>45685</v>
      </c>
      <c r="P863" s="33" t="str">
        <f>HYPERLINK("https://my.zakupivli.pro/remote/dispatcher/state_purchase_view/56991092", "UA-2025-01-28-015503-a")</f>
        <v>UA-2025-01-28-015503-a</v>
      </c>
      <c r="Q863" s="397"/>
      <c r="R863" s="397"/>
      <c r="S863" s="397"/>
      <c r="T863" s="400"/>
      <c r="U863" s="397"/>
      <c r="V863" s="397"/>
    </row>
    <row r="864" spans="1:22" ht="234" x14ac:dyDescent="0.3">
      <c r="A864" s="397">
        <v>858</v>
      </c>
      <c r="B864" s="397" t="s">
        <v>21</v>
      </c>
      <c r="C864" s="44" t="s">
        <v>1820</v>
      </c>
      <c r="D864" s="399" t="s">
        <v>58</v>
      </c>
      <c r="E864" s="401" t="s">
        <v>75</v>
      </c>
      <c r="F864" s="44" t="s">
        <v>1743</v>
      </c>
      <c r="G864" s="397" t="s">
        <v>185</v>
      </c>
      <c r="H864" s="397"/>
      <c r="I864" s="397">
        <v>11</v>
      </c>
      <c r="J864" s="119">
        <v>191.1</v>
      </c>
      <c r="K864" s="397"/>
      <c r="L864" s="399">
        <v>11</v>
      </c>
      <c r="M864" s="119">
        <v>191.1</v>
      </c>
      <c r="N864" s="6" t="s">
        <v>1823</v>
      </c>
      <c r="O864" s="400">
        <v>45685</v>
      </c>
      <c r="P864" s="33" t="str">
        <f>HYPERLINK("https://my.zakupivli.pro/remote/dispatcher/state_purchase_view/56987956", "UA-2025-01-28-014015-a")</f>
        <v>UA-2025-01-28-014015-a</v>
      </c>
      <c r="Q864" s="397"/>
      <c r="R864" s="397"/>
      <c r="S864" s="397"/>
      <c r="T864" s="400"/>
      <c r="U864" s="397"/>
      <c r="V864" s="397"/>
    </row>
    <row r="865" spans="1:22" ht="62.4" x14ac:dyDescent="0.3">
      <c r="A865" s="397">
        <v>859</v>
      </c>
      <c r="B865" s="397" t="s">
        <v>21</v>
      </c>
      <c r="C865" s="44" t="s">
        <v>1776</v>
      </c>
      <c r="D865" s="397"/>
      <c r="E865" s="401" t="s">
        <v>75</v>
      </c>
      <c r="F865" s="44" t="s">
        <v>805</v>
      </c>
      <c r="G865" s="397" t="s">
        <v>185</v>
      </c>
      <c r="H865" s="397"/>
      <c r="I865" s="397">
        <v>4</v>
      </c>
      <c r="J865" s="397">
        <v>66.66</v>
      </c>
      <c r="K865" s="397"/>
      <c r="L865" s="399">
        <v>4</v>
      </c>
      <c r="M865" s="399">
        <v>66.66</v>
      </c>
      <c r="N865" s="6" t="s">
        <v>1824</v>
      </c>
      <c r="O865" s="400">
        <v>45685</v>
      </c>
      <c r="P865" s="33" t="str">
        <f>HYPERLINK("https://my.zakupivli.pro/remote/dispatcher/state_purchase_view/56982494", "UA-2025-01-28-011482-a")</f>
        <v>UA-2025-01-28-011482-a</v>
      </c>
      <c r="Q865" s="397"/>
      <c r="R865" s="399">
        <v>4</v>
      </c>
      <c r="S865" s="399">
        <v>66.66</v>
      </c>
      <c r="T865" s="400">
        <v>45685</v>
      </c>
      <c r="U865" s="397"/>
      <c r="V865" s="399" t="s">
        <v>59</v>
      </c>
    </row>
    <row r="866" spans="1:22" ht="62.4" x14ac:dyDescent="0.3">
      <c r="A866" s="401">
        <v>860</v>
      </c>
      <c r="B866" s="401" t="s">
        <v>21</v>
      </c>
      <c r="C866" s="44" t="s">
        <v>802</v>
      </c>
      <c r="D866" s="401" t="s">
        <v>58</v>
      </c>
      <c r="E866" s="401" t="s">
        <v>75</v>
      </c>
      <c r="F866" s="44" t="s">
        <v>805</v>
      </c>
      <c r="G866" s="401" t="s">
        <v>185</v>
      </c>
      <c r="H866" s="401"/>
      <c r="I866" s="401">
        <v>32</v>
      </c>
      <c r="J866" s="401">
        <v>425.41665999999998</v>
      </c>
      <c r="K866" s="401"/>
      <c r="L866" s="401">
        <v>32</v>
      </c>
      <c r="M866" s="401">
        <v>425.41665999999998</v>
      </c>
      <c r="N866" s="6" t="s">
        <v>1827</v>
      </c>
      <c r="O866" s="402">
        <v>45686</v>
      </c>
      <c r="P866" s="33" t="str">
        <f>HYPERLINK("https://my.zakupivli.pro/remote/dispatcher/state_purchase_view/57010056", "UA-2025-01-29-003903-a")</f>
        <v>UA-2025-01-29-003903-a</v>
      </c>
      <c r="Q866" s="401"/>
      <c r="R866" s="401"/>
      <c r="S866" s="401"/>
      <c r="T866" s="402"/>
      <c r="U866" s="401"/>
      <c r="V866" s="401"/>
    </row>
    <row r="867" spans="1:22" ht="62.4" x14ac:dyDescent="0.3">
      <c r="A867" s="401">
        <v>861</v>
      </c>
      <c r="B867" s="401" t="s">
        <v>21</v>
      </c>
      <c r="C867" s="44" t="s">
        <v>803</v>
      </c>
      <c r="D867" s="401" t="s">
        <v>58</v>
      </c>
      <c r="E867" s="401" t="s">
        <v>75</v>
      </c>
      <c r="F867" s="44" t="s">
        <v>805</v>
      </c>
      <c r="G867" s="401" t="s">
        <v>185</v>
      </c>
      <c r="H867" s="401"/>
      <c r="I867" s="401">
        <v>259</v>
      </c>
      <c r="J867" s="401">
        <v>250.20249999999999</v>
      </c>
      <c r="K867" s="401"/>
      <c r="L867" s="401">
        <v>259</v>
      </c>
      <c r="M867" s="401">
        <v>250.20249999999999</v>
      </c>
      <c r="N867" s="6" t="s">
        <v>1828</v>
      </c>
      <c r="O867" s="402">
        <v>45686</v>
      </c>
      <c r="P867" s="33" t="str">
        <f>HYPERLINK("https://my.zakupivli.pro/remote/dispatcher/state_purchase_view/57010056", "UA-2025-01-29-003903-a")</f>
        <v>UA-2025-01-29-003903-a</v>
      </c>
      <c r="Q867" s="401"/>
      <c r="R867" s="401"/>
      <c r="S867" s="401"/>
      <c r="T867" s="402"/>
      <c r="U867" s="401"/>
      <c r="V867" s="401"/>
    </row>
    <row r="868" spans="1:22" ht="109.2" x14ac:dyDescent="0.3">
      <c r="A868" s="397">
        <v>862</v>
      </c>
      <c r="B868" s="397" t="s">
        <v>1151</v>
      </c>
      <c r="C868" s="44" t="s">
        <v>1826</v>
      </c>
      <c r="D868" s="401" t="s">
        <v>58</v>
      </c>
      <c r="E868" s="401" t="s">
        <v>75</v>
      </c>
      <c r="F868" s="44" t="s">
        <v>1646</v>
      </c>
      <c r="G868" s="397" t="s">
        <v>1150</v>
      </c>
      <c r="H868" s="397"/>
      <c r="I868" s="397">
        <v>1</v>
      </c>
      <c r="J868" s="119">
        <v>7000</v>
      </c>
      <c r="K868" s="397"/>
      <c r="L868" s="401">
        <v>1</v>
      </c>
      <c r="M868" s="119">
        <v>7000</v>
      </c>
      <c r="N868" s="6" t="s">
        <v>1829</v>
      </c>
      <c r="O868" s="398">
        <v>45687</v>
      </c>
      <c r="P868" s="33" t="str">
        <f>HYPERLINK("https://my.zakupivli.pro/remote/dispatcher/state_purchase_view/57077647", "UA-2025-01-30-014787-a")</f>
        <v>UA-2025-01-30-014787-a</v>
      </c>
      <c r="Q868" s="397"/>
      <c r="R868" s="397"/>
      <c r="S868" s="397"/>
      <c r="T868" s="398"/>
      <c r="U868" s="397"/>
      <c r="V868" s="397"/>
    </row>
    <row r="869" spans="1:22" ht="46.8" x14ac:dyDescent="0.3">
      <c r="A869" s="401">
        <v>863</v>
      </c>
      <c r="B869" s="401" t="s">
        <v>21</v>
      </c>
      <c r="C869" s="44" t="s">
        <v>982</v>
      </c>
      <c r="D869" s="401" t="s">
        <v>58</v>
      </c>
      <c r="E869" s="401" t="s">
        <v>75</v>
      </c>
      <c r="F869" s="44" t="s">
        <v>32</v>
      </c>
      <c r="G869" s="401" t="s">
        <v>186</v>
      </c>
      <c r="H869" s="401"/>
      <c r="I869" s="401">
        <v>8</v>
      </c>
      <c r="J869" s="119">
        <v>575</v>
      </c>
      <c r="K869" s="401"/>
      <c r="L869" s="401">
        <v>8</v>
      </c>
      <c r="M869" s="119">
        <v>575</v>
      </c>
      <c r="N869" s="6" t="s">
        <v>1830</v>
      </c>
      <c r="O869" s="402">
        <v>45687</v>
      </c>
      <c r="P869" s="33" t="str">
        <f>HYPERLINK("https://my.zakupivli.pro/remote/dispatcher/state_purchase_view/57062513", "UA-2025-01-30-008146-a")</f>
        <v>UA-2025-01-30-008146-a</v>
      </c>
      <c r="Q869" s="401"/>
      <c r="R869" s="401"/>
      <c r="S869" s="401"/>
      <c r="T869" s="402"/>
      <c r="U869" s="401"/>
      <c r="V869" s="401"/>
    </row>
    <row r="870" spans="1:22" ht="46.8" x14ac:dyDescent="0.3">
      <c r="A870" s="401">
        <v>864</v>
      </c>
      <c r="B870" s="401" t="s">
        <v>21</v>
      </c>
      <c r="C870" s="44" t="s">
        <v>983</v>
      </c>
      <c r="D870" s="401" t="s">
        <v>58</v>
      </c>
      <c r="E870" s="401" t="s">
        <v>75</v>
      </c>
      <c r="F870" s="44" t="s">
        <v>32</v>
      </c>
      <c r="G870" s="401" t="s">
        <v>186</v>
      </c>
      <c r="H870" s="401"/>
      <c r="I870" s="401">
        <v>19</v>
      </c>
      <c r="J870" s="119">
        <v>35537.1</v>
      </c>
      <c r="K870" s="401"/>
      <c r="L870" s="401">
        <v>19</v>
      </c>
      <c r="M870" s="119">
        <v>35537.1</v>
      </c>
      <c r="N870" s="6" t="s">
        <v>1831</v>
      </c>
      <c r="O870" s="402">
        <v>45687</v>
      </c>
      <c r="P870" s="33" t="str">
        <f>HYPERLINK("https://my.zakupivli.pro/remote/dispatcher/state_purchase_view/57062513", "UA-2025-01-30-008146-a")</f>
        <v>UA-2025-01-30-008146-a</v>
      </c>
      <c r="Q870" s="401"/>
      <c r="R870" s="401"/>
      <c r="S870" s="401"/>
      <c r="T870" s="402"/>
      <c r="U870" s="401"/>
      <c r="V870" s="401"/>
    </row>
    <row r="871" spans="1:22" ht="46.8" x14ac:dyDescent="0.3">
      <c r="A871" s="401">
        <v>865</v>
      </c>
      <c r="B871" s="401" t="s">
        <v>21</v>
      </c>
      <c r="C871" s="44" t="s">
        <v>984</v>
      </c>
      <c r="D871" s="401" t="s">
        <v>58</v>
      </c>
      <c r="E871" s="401" t="s">
        <v>75</v>
      </c>
      <c r="F871" s="44" t="s">
        <v>32</v>
      </c>
      <c r="G871" s="401" t="s">
        <v>186</v>
      </c>
      <c r="H871" s="401">
        <v>1310.75</v>
      </c>
      <c r="I871" s="401">
        <v>1</v>
      </c>
      <c r="J871" s="401">
        <v>1310.75</v>
      </c>
      <c r="K871" s="401">
        <v>1310.75</v>
      </c>
      <c r="L871" s="401">
        <v>1</v>
      </c>
      <c r="M871" s="401">
        <v>1310.75</v>
      </c>
      <c r="N871" s="6" t="s">
        <v>1832</v>
      </c>
      <c r="O871" s="402">
        <v>45687</v>
      </c>
      <c r="P871" s="33" t="str">
        <f>HYPERLINK("https://my.zakupivli.pro/remote/dispatcher/state_purchase_view/57062513", "UA-2025-01-30-008146-a")</f>
        <v>UA-2025-01-30-008146-a</v>
      </c>
      <c r="Q871" s="401"/>
      <c r="R871" s="401"/>
      <c r="S871" s="401"/>
      <c r="T871" s="402"/>
      <c r="U871" s="401"/>
      <c r="V871" s="401"/>
    </row>
    <row r="872" spans="1:22" ht="46.8" x14ac:dyDescent="0.3">
      <c r="A872" s="401">
        <v>866</v>
      </c>
      <c r="B872" s="401" t="s">
        <v>21</v>
      </c>
      <c r="C872" s="44" t="s">
        <v>985</v>
      </c>
      <c r="D872" s="401" t="s">
        <v>58</v>
      </c>
      <c r="E872" s="401" t="s">
        <v>75</v>
      </c>
      <c r="F872" s="44" t="s">
        <v>32</v>
      </c>
      <c r="G872" s="401" t="s">
        <v>186</v>
      </c>
      <c r="H872" s="401"/>
      <c r="I872" s="401">
        <v>2</v>
      </c>
      <c r="J872" s="401">
        <v>21.70833</v>
      </c>
      <c r="K872" s="401"/>
      <c r="L872" s="401">
        <v>2</v>
      </c>
      <c r="M872" s="401">
        <v>21.70833</v>
      </c>
      <c r="N872" s="6" t="s">
        <v>1833</v>
      </c>
      <c r="O872" s="402">
        <v>45687</v>
      </c>
      <c r="P872" s="33" t="str">
        <f>HYPERLINK("https://my.zakupivli.pro/remote/dispatcher/state_purchase_view/57062513", "UA-2025-01-30-008146-a")</f>
        <v>UA-2025-01-30-008146-a</v>
      </c>
      <c r="Q872" s="401"/>
      <c r="R872" s="401"/>
      <c r="S872" s="401"/>
      <c r="T872" s="402"/>
      <c r="U872" s="401"/>
      <c r="V872" s="401"/>
    </row>
    <row r="873" spans="1:22" ht="124.8" x14ac:dyDescent="0.3">
      <c r="A873" s="401">
        <v>867</v>
      </c>
      <c r="B873" s="401" t="s">
        <v>40</v>
      </c>
      <c r="C873" s="44" t="s">
        <v>1834</v>
      </c>
      <c r="D873" s="401"/>
      <c r="E873" s="403" t="s">
        <v>75</v>
      </c>
      <c r="F873" s="44" t="s">
        <v>73</v>
      </c>
      <c r="G873" s="401" t="s">
        <v>184</v>
      </c>
      <c r="H873" s="401">
        <v>1213.87454</v>
      </c>
      <c r="I873" s="401">
        <v>1</v>
      </c>
      <c r="J873" s="403">
        <v>1213.87454</v>
      </c>
      <c r="K873" s="403">
        <v>1213.87454</v>
      </c>
      <c r="L873" s="403">
        <v>1</v>
      </c>
      <c r="M873" s="403">
        <v>1213.87454</v>
      </c>
      <c r="N873" s="6" t="s">
        <v>1841</v>
      </c>
      <c r="O873" s="402">
        <v>45688</v>
      </c>
      <c r="P873" s="33" t="str">
        <f>HYPERLINK("https://my.zakupivli.pro/remote/dispatcher/state_purchase_view/57102057", "UA-2025-01-31-008018-a")</f>
        <v>UA-2025-01-31-008018-a</v>
      </c>
      <c r="Q873" s="403">
        <v>1213.87454</v>
      </c>
      <c r="R873" s="403">
        <v>1</v>
      </c>
      <c r="S873" s="403">
        <v>1213.87454</v>
      </c>
      <c r="T873" s="404">
        <v>45688</v>
      </c>
      <c r="U873" s="401"/>
      <c r="V873" s="403" t="s">
        <v>59</v>
      </c>
    </row>
    <row r="874" spans="1:22" ht="171.6" x14ac:dyDescent="0.3">
      <c r="A874" s="403">
        <v>868</v>
      </c>
      <c r="B874" s="403" t="s">
        <v>40</v>
      </c>
      <c r="C874" s="44" t="s">
        <v>1835</v>
      </c>
      <c r="D874" s="403"/>
      <c r="E874" s="403" t="s">
        <v>373</v>
      </c>
      <c r="F874" s="44" t="s">
        <v>41</v>
      </c>
      <c r="G874" s="403" t="s">
        <v>184</v>
      </c>
      <c r="H874" s="403">
        <v>170.66155000000001</v>
      </c>
      <c r="I874" s="403">
        <v>1</v>
      </c>
      <c r="J874" s="403">
        <v>170.66155000000001</v>
      </c>
      <c r="K874" s="403">
        <v>170.66155000000001</v>
      </c>
      <c r="L874" s="403">
        <v>1</v>
      </c>
      <c r="M874" s="403">
        <v>170.66155000000001</v>
      </c>
      <c r="N874" s="6" t="s">
        <v>1842</v>
      </c>
      <c r="O874" s="404">
        <v>45688</v>
      </c>
      <c r="P874" s="33" t="str">
        <f>HYPERLINK("https://my.zakupivli.pro/remote/dispatcher/state_purchase_view/57100319", "UA-2025-01-31-007250-a")</f>
        <v>UA-2025-01-31-007250-a</v>
      </c>
      <c r="Q874" s="403">
        <v>170.66155000000001</v>
      </c>
      <c r="R874" s="403">
        <v>1</v>
      </c>
      <c r="S874" s="403">
        <v>170.66155000000001</v>
      </c>
      <c r="T874" s="404">
        <v>45688</v>
      </c>
      <c r="U874" s="403"/>
      <c r="V874" s="403" t="s">
        <v>59</v>
      </c>
    </row>
    <row r="875" spans="1:22" ht="140.4" x14ac:dyDescent="0.3">
      <c r="A875" s="403">
        <v>869</v>
      </c>
      <c r="B875" s="403" t="s">
        <v>40</v>
      </c>
      <c r="C875" s="44" t="s">
        <v>1836</v>
      </c>
      <c r="D875" s="403"/>
      <c r="E875" s="403" t="s">
        <v>75</v>
      </c>
      <c r="F875" s="44" t="s">
        <v>73</v>
      </c>
      <c r="G875" s="403" t="s">
        <v>184</v>
      </c>
      <c r="H875" s="403">
        <v>1221.7584400000001</v>
      </c>
      <c r="I875" s="403">
        <v>1</v>
      </c>
      <c r="J875" s="403">
        <v>1221.7584400000001</v>
      </c>
      <c r="K875" s="403">
        <v>1221.7584400000001</v>
      </c>
      <c r="L875" s="403">
        <v>1</v>
      </c>
      <c r="M875" s="403">
        <v>1221.7584400000001</v>
      </c>
      <c r="N875" s="6" t="s">
        <v>1843</v>
      </c>
      <c r="O875" s="404">
        <v>45688</v>
      </c>
      <c r="P875" s="33" t="str">
        <f>HYPERLINK("https://my.zakupivli.pro/remote/dispatcher/state_purchase_view/57092256", "UA-2025-01-31-003646-a")</f>
        <v>UA-2025-01-31-003646-a</v>
      </c>
      <c r="Q875" s="403">
        <v>1221.7584400000001</v>
      </c>
      <c r="R875" s="403">
        <v>1</v>
      </c>
      <c r="S875" s="403">
        <v>1221.7584400000001</v>
      </c>
      <c r="T875" s="404">
        <v>45688</v>
      </c>
      <c r="U875" s="403"/>
      <c r="V875" s="403" t="s">
        <v>59</v>
      </c>
    </row>
    <row r="876" spans="1:22" ht="124.8" x14ac:dyDescent="0.3">
      <c r="A876" s="403">
        <v>870</v>
      </c>
      <c r="B876" s="403" t="s">
        <v>40</v>
      </c>
      <c r="C876" s="44" t="s">
        <v>1837</v>
      </c>
      <c r="D876" s="403"/>
      <c r="E876" s="403" t="s">
        <v>75</v>
      </c>
      <c r="F876" s="44" t="s">
        <v>73</v>
      </c>
      <c r="G876" s="403" t="s">
        <v>184</v>
      </c>
      <c r="H876" s="403">
        <v>1212.7150200000001</v>
      </c>
      <c r="I876" s="403">
        <v>1</v>
      </c>
      <c r="J876" s="403">
        <v>1212.7150200000001</v>
      </c>
      <c r="K876" s="403">
        <v>1212.7150200000001</v>
      </c>
      <c r="L876" s="403">
        <v>1</v>
      </c>
      <c r="M876" s="403">
        <v>1212.7150200000001</v>
      </c>
      <c r="N876" s="6" t="s">
        <v>1844</v>
      </c>
      <c r="O876" s="404">
        <v>45688</v>
      </c>
      <c r="P876" s="33" t="str">
        <f>HYPERLINK("https://my.zakupivli.pro/remote/dispatcher/state_purchase_view/57092017", "UA-2025-01-31-003489-a")</f>
        <v>UA-2025-01-31-003489-a</v>
      </c>
      <c r="Q876" s="403">
        <v>1212.7150200000001</v>
      </c>
      <c r="R876" s="403">
        <v>1</v>
      </c>
      <c r="S876" s="403">
        <v>1212.7150200000001</v>
      </c>
      <c r="T876" s="404">
        <v>45688</v>
      </c>
      <c r="U876" s="403"/>
      <c r="V876" s="403" t="s">
        <v>59</v>
      </c>
    </row>
    <row r="877" spans="1:22" ht="140.4" x14ac:dyDescent="0.3">
      <c r="A877" s="403">
        <v>871</v>
      </c>
      <c r="B877" s="403" t="s">
        <v>21</v>
      </c>
      <c r="C877" s="44" t="s">
        <v>1739</v>
      </c>
      <c r="D877" s="403"/>
      <c r="E877" s="403" t="s">
        <v>75</v>
      </c>
      <c r="F877" s="44" t="s">
        <v>406</v>
      </c>
      <c r="G877" s="403" t="s">
        <v>185</v>
      </c>
      <c r="H877" s="403"/>
      <c r="I877" s="403">
        <v>6156</v>
      </c>
      <c r="J877" s="403">
        <v>4784.1333299999997</v>
      </c>
      <c r="K877" s="403"/>
      <c r="L877" s="403">
        <v>6156</v>
      </c>
      <c r="M877" s="403">
        <v>4784.1333299999997</v>
      </c>
      <c r="N877" s="6" t="s">
        <v>1845</v>
      </c>
      <c r="O877" s="404">
        <v>45688</v>
      </c>
      <c r="P877" s="33" t="str">
        <f>HYPERLINK("https://my.zakupivli.pro/remote/dispatcher/state_purchase_view/57088046", "UA-2025-01-31-001734-a")</f>
        <v>UA-2025-01-31-001734-a</v>
      </c>
      <c r="Q877" s="403"/>
      <c r="R877" s="403"/>
      <c r="S877" s="403"/>
      <c r="T877" s="404"/>
      <c r="U877" s="403"/>
      <c r="V877" s="403"/>
    </row>
    <row r="878" spans="1:22" ht="46.8" x14ac:dyDescent="0.3">
      <c r="A878" s="403">
        <v>872</v>
      </c>
      <c r="B878" s="403" t="s">
        <v>21</v>
      </c>
      <c r="C878" s="44" t="s">
        <v>1838</v>
      </c>
      <c r="D878" s="403"/>
      <c r="E878" s="403" t="s">
        <v>75</v>
      </c>
      <c r="F878" s="44" t="s">
        <v>1840</v>
      </c>
      <c r="G878" s="403" t="s">
        <v>186</v>
      </c>
      <c r="H878" s="403"/>
      <c r="I878" s="403">
        <v>34</v>
      </c>
      <c r="J878" s="403">
        <v>534.52913000000001</v>
      </c>
      <c r="K878" s="403"/>
      <c r="L878" s="403">
        <v>34</v>
      </c>
      <c r="M878" s="403">
        <v>534.52913000000001</v>
      </c>
      <c r="N878" s="6" t="s">
        <v>1846</v>
      </c>
      <c r="O878" s="404">
        <v>45688</v>
      </c>
      <c r="P878" s="33" t="str">
        <f>HYPERLINK("https://my.zakupivli.pro/remote/dispatcher/state_purchase_view/57084914", "UA-2025-01-31-000377-a")</f>
        <v>UA-2025-01-31-000377-a</v>
      </c>
      <c r="Q878" s="403"/>
      <c r="R878" s="403"/>
      <c r="S878" s="403"/>
      <c r="T878" s="404"/>
      <c r="U878" s="403"/>
      <c r="V878" s="403"/>
    </row>
    <row r="879" spans="1:22" ht="46.8" x14ac:dyDescent="0.3">
      <c r="A879" s="403">
        <v>873</v>
      </c>
      <c r="B879" s="403" t="s">
        <v>21</v>
      </c>
      <c r="C879" s="44" t="s">
        <v>1839</v>
      </c>
      <c r="D879" s="403"/>
      <c r="E879" s="403" t="s">
        <v>75</v>
      </c>
      <c r="F879" s="44" t="s">
        <v>1840</v>
      </c>
      <c r="G879" s="403" t="s">
        <v>186</v>
      </c>
      <c r="H879" s="403"/>
      <c r="I879" s="403">
        <v>3</v>
      </c>
      <c r="J879" s="403">
        <v>467.08332999999999</v>
      </c>
      <c r="K879" s="403"/>
      <c r="L879" s="403">
        <v>3</v>
      </c>
      <c r="M879" s="403">
        <v>467.08332999999999</v>
      </c>
      <c r="N879" s="6" t="s">
        <v>1847</v>
      </c>
      <c r="O879" s="404">
        <v>45688</v>
      </c>
      <c r="P879" s="42" t="str">
        <f>HYPERLINK("https://my.zakupivli.pro/remote/dispatcher/state_purchase_view/57084914", "UA-2025-01-31-000377-a")</f>
        <v>UA-2025-01-31-000377-a</v>
      </c>
      <c r="Q879" s="403"/>
      <c r="R879" s="403"/>
      <c r="S879" s="403"/>
      <c r="T879" s="404"/>
      <c r="U879" s="403"/>
      <c r="V879" s="403"/>
    </row>
    <row r="880" spans="1:22" ht="62.4" x14ac:dyDescent="0.3">
      <c r="A880" s="403">
        <v>874</v>
      </c>
      <c r="B880" s="403" t="s">
        <v>40</v>
      </c>
      <c r="C880" s="44" t="s">
        <v>1848</v>
      </c>
      <c r="D880" s="403"/>
      <c r="E880" s="405" t="s">
        <v>75</v>
      </c>
      <c r="F880" s="44" t="s">
        <v>73</v>
      </c>
      <c r="G880" s="403" t="s">
        <v>184</v>
      </c>
      <c r="H880" s="403">
        <v>1249.1666600000001</v>
      </c>
      <c r="I880" s="403">
        <v>1</v>
      </c>
      <c r="J880" s="405">
        <v>1249.1666600000001</v>
      </c>
      <c r="K880" s="405">
        <v>1249.1666600000001</v>
      </c>
      <c r="L880" s="405">
        <v>1</v>
      </c>
      <c r="M880" s="405">
        <v>1249.1666600000001</v>
      </c>
      <c r="N880" s="6" t="s">
        <v>1852</v>
      </c>
      <c r="O880" s="404">
        <v>45691</v>
      </c>
      <c r="P880" s="33" t="str">
        <f>HYPERLINK("https://my.zakupivli.pro/remote/dispatcher/state_purchase_view/57145030", "UA-2025-02-03-010811-a")</f>
        <v>UA-2025-02-03-010811-a</v>
      </c>
      <c r="Q880" s="405">
        <v>1249.1666600000001</v>
      </c>
      <c r="R880" s="405">
        <v>1</v>
      </c>
      <c r="S880" s="405">
        <v>1249.1666600000001</v>
      </c>
      <c r="T880" s="406">
        <v>45691</v>
      </c>
      <c r="U880" s="403"/>
      <c r="V880" s="405" t="s">
        <v>59</v>
      </c>
    </row>
    <row r="881" spans="1:22" ht="62.4" x14ac:dyDescent="0.3">
      <c r="A881" s="405">
        <v>875</v>
      </c>
      <c r="B881" s="405" t="s">
        <v>40</v>
      </c>
      <c r="C881" s="44" t="s">
        <v>1849</v>
      </c>
      <c r="D881" s="405"/>
      <c r="E881" s="405" t="s">
        <v>75</v>
      </c>
      <c r="F881" s="44" t="s">
        <v>73</v>
      </c>
      <c r="G881" s="405" t="s">
        <v>184</v>
      </c>
      <c r="H881" s="405">
        <v>1249.1666600000001</v>
      </c>
      <c r="I881" s="405">
        <v>1</v>
      </c>
      <c r="J881" s="405">
        <v>1249.1666600000001</v>
      </c>
      <c r="K881" s="405">
        <v>1249.1666600000001</v>
      </c>
      <c r="L881" s="405">
        <v>1</v>
      </c>
      <c r="M881" s="405">
        <v>1249.1666600000001</v>
      </c>
      <c r="N881" s="6" t="s">
        <v>1853</v>
      </c>
      <c r="O881" s="406">
        <v>45691</v>
      </c>
      <c r="P881" s="33" t="str">
        <f>HYPERLINK("https://my.zakupivli.pro/remote/dispatcher/state_purchase_view/57144174", "UA-2025-02-03-010425-a")</f>
        <v>UA-2025-02-03-010425-a</v>
      </c>
      <c r="Q881" s="405">
        <v>1249.1666600000001</v>
      </c>
      <c r="R881" s="405">
        <v>1</v>
      </c>
      <c r="S881" s="405">
        <v>1249.1666600000001</v>
      </c>
      <c r="T881" s="406">
        <v>45691</v>
      </c>
      <c r="U881" s="405"/>
      <c r="V881" s="405" t="s">
        <v>59</v>
      </c>
    </row>
    <row r="882" spans="1:22" ht="62.4" x14ac:dyDescent="0.3">
      <c r="A882" s="405">
        <v>876</v>
      </c>
      <c r="B882" s="405" t="s">
        <v>40</v>
      </c>
      <c r="C882" s="44" t="s">
        <v>1848</v>
      </c>
      <c r="D882" s="405"/>
      <c r="E882" s="405" t="s">
        <v>75</v>
      </c>
      <c r="F882" s="44" t="s">
        <v>73</v>
      </c>
      <c r="G882" s="405" t="s">
        <v>184</v>
      </c>
      <c r="H882" s="405">
        <v>1249.8669400000001</v>
      </c>
      <c r="I882" s="405">
        <v>1</v>
      </c>
      <c r="J882" s="405">
        <v>1249.8669400000001</v>
      </c>
      <c r="K882" s="405">
        <v>1249.8669400000001</v>
      </c>
      <c r="L882" s="405">
        <v>1</v>
      </c>
      <c r="M882" s="405">
        <v>1249.8669400000001</v>
      </c>
      <c r="N882" s="6" t="s">
        <v>1854</v>
      </c>
      <c r="O882" s="406">
        <v>45691</v>
      </c>
      <c r="P882" s="33" t="str">
        <f>HYPERLINK("https://my.zakupivli.pro/remote/dispatcher/state_purchase_view/57141917", "UA-2025-02-03-009439-a")</f>
        <v>UA-2025-02-03-009439-a</v>
      </c>
      <c r="Q882" s="405">
        <v>1249.8669400000001</v>
      </c>
      <c r="R882" s="405">
        <v>1</v>
      </c>
      <c r="S882" s="405">
        <v>1249.8669400000001</v>
      </c>
      <c r="T882" s="406">
        <v>45691</v>
      </c>
      <c r="U882" s="405"/>
      <c r="V882" s="405" t="s">
        <v>59</v>
      </c>
    </row>
    <row r="883" spans="1:22" ht="62.4" x14ac:dyDescent="0.3">
      <c r="A883" s="405">
        <v>877</v>
      </c>
      <c r="B883" s="405" t="s">
        <v>40</v>
      </c>
      <c r="C883" s="44" t="s">
        <v>1849</v>
      </c>
      <c r="D883" s="405"/>
      <c r="E883" s="405" t="s">
        <v>75</v>
      </c>
      <c r="F883" s="44" t="s">
        <v>73</v>
      </c>
      <c r="G883" s="405" t="s">
        <v>184</v>
      </c>
      <c r="H883" s="405">
        <v>1249.63825</v>
      </c>
      <c r="I883" s="405">
        <v>1</v>
      </c>
      <c r="J883" s="405">
        <v>1249.63825</v>
      </c>
      <c r="K883" s="405">
        <v>1249.63825</v>
      </c>
      <c r="L883" s="405">
        <v>1</v>
      </c>
      <c r="M883" s="405">
        <v>1249.63825</v>
      </c>
      <c r="N883" s="6" t="s">
        <v>1855</v>
      </c>
      <c r="O883" s="406">
        <v>45691</v>
      </c>
      <c r="P883" s="33" t="str">
        <f>HYPERLINK("https://my.zakupivli.pro/remote/dispatcher/state_purchase_view/57141684", "UA-2025-02-03-009297-a")</f>
        <v>UA-2025-02-03-009297-a</v>
      </c>
      <c r="Q883" s="405">
        <v>1249.63825</v>
      </c>
      <c r="R883" s="405">
        <v>1</v>
      </c>
      <c r="S883" s="405">
        <v>1249.63825</v>
      </c>
      <c r="T883" s="406">
        <v>45691</v>
      </c>
      <c r="U883" s="405"/>
      <c r="V883" s="405" t="s">
        <v>59</v>
      </c>
    </row>
    <row r="884" spans="1:22" ht="171.6" x14ac:dyDescent="0.3">
      <c r="A884" s="405">
        <v>878</v>
      </c>
      <c r="B884" s="405" t="s">
        <v>40</v>
      </c>
      <c r="C884" s="44" t="s">
        <v>1850</v>
      </c>
      <c r="D884" s="405"/>
      <c r="E884" s="405" t="s">
        <v>373</v>
      </c>
      <c r="F884" s="44" t="s">
        <v>885</v>
      </c>
      <c r="G884" s="405" t="s">
        <v>184</v>
      </c>
      <c r="H884" s="405">
        <v>283.64323000000002</v>
      </c>
      <c r="I884" s="405">
        <v>1</v>
      </c>
      <c r="J884" s="405">
        <v>283.64323000000002</v>
      </c>
      <c r="K884" s="405">
        <v>283.64323000000002</v>
      </c>
      <c r="L884" s="405">
        <v>1</v>
      </c>
      <c r="M884" s="405">
        <v>283.64323000000002</v>
      </c>
      <c r="N884" s="6" t="s">
        <v>1856</v>
      </c>
      <c r="O884" s="406">
        <v>45691</v>
      </c>
      <c r="P884" s="33" t="str">
        <f>HYPERLINK("https://my.zakupivli.pro/remote/dispatcher/state_purchase_view/57122049", "UA-2025-02-03-000583-a")</f>
        <v>UA-2025-02-03-000583-a</v>
      </c>
      <c r="Q884" s="405">
        <v>283.64323000000002</v>
      </c>
      <c r="R884" s="405">
        <v>1</v>
      </c>
      <c r="S884" s="405">
        <v>283.64323000000002</v>
      </c>
      <c r="T884" s="406">
        <v>45691</v>
      </c>
      <c r="U884" s="405"/>
      <c r="V884" s="405" t="s">
        <v>59</v>
      </c>
    </row>
    <row r="885" spans="1:22" ht="171.6" x14ac:dyDescent="0.3">
      <c r="A885" s="405">
        <v>879</v>
      </c>
      <c r="B885" s="405" t="s">
        <v>40</v>
      </c>
      <c r="C885" s="44" t="s">
        <v>1851</v>
      </c>
      <c r="D885" s="405"/>
      <c r="E885" s="405" t="s">
        <v>373</v>
      </c>
      <c r="F885" s="44" t="s">
        <v>885</v>
      </c>
      <c r="G885" s="405" t="s">
        <v>184</v>
      </c>
      <c r="H885" s="405">
        <v>49.407220000000002</v>
      </c>
      <c r="I885" s="405">
        <v>1</v>
      </c>
      <c r="J885" s="405">
        <v>49.407220000000002</v>
      </c>
      <c r="K885" s="405">
        <v>49.407220000000002</v>
      </c>
      <c r="L885" s="405">
        <v>1</v>
      </c>
      <c r="M885" s="405">
        <v>49.407220000000002</v>
      </c>
      <c r="N885" s="6" t="s">
        <v>1857</v>
      </c>
      <c r="O885" s="406">
        <v>45691</v>
      </c>
      <c r="P885" s="33" t="str">
        <f>HYPERLINK("https://my.zakupivli.pro/remote/dispatcher/state_purchase_view/57121076", "UA-2025-02-03-000158-a")</f>
        <v>UA-2025-02-03-000158-a</v>
      </c>
      <c r="Q885" s="405">
        <v>49.407220000000002</v>
      </c>
      <c r="R885" s="405">
        <v>1</v>
      </c>
      <c r="S885" s="405">
        <v>49.407220000000002</v>
      </c>
      <c r="T885" s="406">
        <v>45691</v>
      </c>
      <c r="U885" s="405"/>
      <c r="V885" s="405" t="s">
        <v>59</v>
      </c>
    </row>
    <row r="886" spans="1:22" ht="171.6" x14ac:dyDescent="0.3">
      <c r="A886" s="405">
        <v>880</v>
      </c>
      <c r="B886" s="405" t="s">
        <v>1151</v>
      </c>
      <c r="C886" s="44" t="s">
        <v>1858</v>
      </c>
      <c r="D886" s="407" t="s">
        <v>58</v>
      </c>
      <c r="E886" s="405" t="s">
        <v>75</v>
      </c>
      <c r="F886" s="44" t="s">
        <v>1554</v>
      </c>
      <c r="G886" s="405" t="s">
        <v>1150</v>
      </c>
      <c r="H886" s="405">
        <v>1491.6666600000001</v>
      </c>
      <c r="I886" s="405">
        <v>1</v>
      </c>
      <c r="J886" s="407">
        <v>1491.6666600000001</v>
      </c>
      <c r="K886" s="407">
        <v>1491.6666600000001</v>
      </c>
      <c r="L886" s="407">
        <v>1</v>
      </c>
      <c r="M886" s="407">
        <v>1491.6666600000001</v>
      </c>
      <c r="N886" s="6" t="s">
        <v>1859</v>
      </c>
      <c r="O886" s="406">
        <v>45661</v>
      </c>
      <c r="P886" s="33" t="str">
        <f>HYPERLINK("https://my.zakupivli.pro/remote/dispatcher/state_purchase_view/57188673", "UA-2025-02-04-013387-a")</f>
        <v>UA-2025-02-04-013387-a</v>
      </c>
      <c r="Q886" s="405"/>
      <c r="R886" s="405"/>
      <c r="S886" s="405"/>
      <c r="T886" s="406"/>
      <c r="U886" s="405"/>
      <c r="V886" s="405"/>
    </row>
    <row r="887" spans="1:22" ht="187.2" x14ac:dyDescent="0.3">
      <c r="A887" s="405">
        <v>881</v>
      </c>
      <c r="B887" s="405" t="s">
        <v>40</v>
      </c>
      <c r="C887" s="44" t="s">
        <v>1860</v>
      </c>
      <c r="D887" s="405"/>
      <c r="E887" s="405" t="s">
        <v>373</v>
      </c>
      <c r="F887" s="44" t="s">
        <v>885</v>
      </c>
      <c r="G887" s="405" t="s">
        <v>184</v>
      </c>
      <c r="H887" s="405">
        <v>106.89339</v>
      </c>
      <c r="I887" s="405">
        <v>1</v>
      </c>
      <c r="J887" s="408">
        <v>106.89339</v>
      </c>
      <c r="K887" s="408">
        <v>106.89339</v>
      </c>
      <c r="L887" s="408">
        <v>1</v>
      </c>
      <c r="M887" s="408">
        <v>106.89339</v>
      </c>
      <c r="N887" s="6" t="s">
        <v>1866</v>
      </c>
      <c r="O887" s="406">
        <v>45693</v>
      </c>
      <c r="P887" s="33" t="str">
        <f>HYPERLINK("https://my.zakupivli.pro/remote/dispatcher/state_purchase_view/57231734", "UA-2025-02-05-014871-a")</f>
        <v>UA-2025-02-05-014871-a</v>
      </c>
      <c r="Q887" s="408">
        <v>106.89339</v>
      </c>
      <c r="R887" s="408">
        <v>1</v>
      </c>
      <c r="S887" s="408">
        <v>106.89339</v>
      </c>
      <c r="T887" s="409">
        <v>45693</v>
      </c>
      <c r="U887" s="405"/>
      <c r="V887" s="408" t="s">
        <v>59</v>
      </c>
    </row>
    <row r="888" spans="1:22" ht="62.4" x14ac:dyDescent="0.3">
      <c r="A888" s="408">
        <v>882</v>
      </c>
      <c r="B888" s="408" t="s">
        <v>21</v>
      </c>
      <c r="C888" s="44" t="s">
        <v>909</v>
      </c>
      <c r="D888" s="408"/>
      <c r="E888" s="408" t="s">
        <v>75</v>
      </c>
      <c r="F888" s="44" t="s">
        <v>30</v>
      </c>
      <c r="G888" s="408" t="s">
        <v>185</v>
      </c>
      <c r="H888" s="408"/>
      <c r="I888" s="408">
        <v>24</v>
      </c>
      <c r="J888" s="408">
        <v>63.216000000000001</v>
      </c>
      <c r="K888" s="408"/>
      <c r="L888" s="408">
        <v>24</v>
      </c>
      <c r="M888" s="408">
        <v>63.216000000000001</v>
      </c>
      <c r="N888" s="6" t="s">
        <v>1867</v>
      </c>
      <c r="O888" s="409">
        <v>45693</v>
      </c>
      <c r="P888" s="33" t="str">
        <f>HYPERLINK("https://my.zakupivli.pro/remote/dispatcher/state_purchase_view/57223306", "UA-2025-02-05-010881-a")</f>
        <v>UA-2025-02-05-010881-a</v>
      </c>
      <c r="Q888" s="408"/>
      <c r="R888" s="408">
        <v>24</v>
      </c>
      <c r="S888" s="408">
        <v>63.216000000000001</v>
      </c>
      <c r="T888" s="409">
        <v>45693</v>
      </c>
      <c r="U888" s="408"/>
      <c r="V888" s="408" t="s">
        <v>59</v>
      </c>
    </row>
    <row r="889" spans="1:22" ht="187.2" x14ac:dyDescent="0.3">
      <c r="A889" s="408">
        <v>883</v>
      </c>
      <c r="B889" s="408" t="s">
        <v>40</v>
      </c>
      <c r="C889" s="44" t="s">
        <v>1861</v>
      </c>
      <c r="D889" s="408"/>
      <c r="E889" s="408" t="s">
        <v>373</v>
      </c>
      <c r="F889" s="44" t="s">
        <v>885</v>
      </c>
      <c r="G889" s="408" t="s">
        <v>184</v>
      </c>
      <c r="H889" s="408">
        <v>83.528109999999998</v>
      </c>
      <c r="I889" s="408">
        <v>1</v>
      </c>
      <c r="J889" s="408">
        <v>83.528109999999998</v>
      </c>
      <c r="K889" s="408">
        <v>83.528109999999998</v>
      </c>
      <c r="L889" s="408">
        <v>1</v>
      </c>
      <c r="M889" s="408">
        <v>83.528109999999998</v>
      </c>
      <c r="N889" s="6" t="s">
        <v>1868</v>
      </c>
      <c r="O889" s="409">
        <v>45693</v>
      </c>
      <c r="P889" s="33" t="str">
        <f>HYPERLINK("https://my.zakupivli.pro/remote/dispatcher/state_purchase_view/57220856", "UA-2025-02-05-009779-a")</f>
        <v>UA-2025-02-05-009779-a</v>
      </c>
      <c r="Q889" s="408">
        <v>83.528109999999998</v>
      </c>
      <c r="R889" s="408">
        <v>1</v>
      </c>
      <c r="S889" s="408">
        <v>83.528109999999998</v>
      </c>
      <c r="T889" s="409">
        <v>45693</v>
      </c>
      <c r="U889" s="408"/>
      <c r="V889" s="408" t="s">
        <v>59</v>
      </c>
    </row>
    <row r="890" spans="1:22" ht="171.6" x14ac:dyDescent="0.3">
      <c r="A890" s="408">
        <v>884</v>
      </c>
      <c r="B890" s="408" t="s">
        <v>40</v>
      </c>
      <c r="C890" s="44" t="s">
        <v>1862</v>
      </c>
      <c r="D890" s="408"/>
      <c r="E890" s="408" t="s">
        <v>373</v>
      </c>
      <c r="F890" s="44" t="s">
        <v>885</v>
      </c>
      <c r="G890" s="408" t="s">
        <v>184</v>
      </c>
      <c r="H890" s="408">
        <v>476.90512999999999</v>
      </c>
      <c r="I890" s="408">
        <v>1</v>
      </c>
      <c r="J890" s="408">
        <v>476.90512999999999</v>
      </c>
      <c r="K890" s="408">
        <v>476.90512999999999</v>
      </c>
      <c r="L890" s="408">
        <v>1</v>
      </c>
      <c r="M890" s="408">
        <v>476.90512999999999</v>
      </c>
      <c r="N890" s="6" t="s">
        <v>1869</v>
      </c>
      <c r="O890" s="409">
        <v>45693</v>
      </c>
      <c r="P890" s="33" t="str">
        <f>HYPERLINK("https://my.zakupivli.pro/remote/dispatcher/state_purchase_view/57220098", "UA-2025-02-05-009432-a")</f>
        <v>UA-2025-02-05-009432-a</v>
      </c>
      <c r="Q890" s="408">
        <v>476.90512999999999</v>
      </c>
      <c r="R890" s="408">
        <v>1</v>
      </c>
      <c r="S890" s="408">
        <v>476.90512999999999</v>
      </c>
      <c r="T890" s="409">
        <v>45693</v>
      </c>
      <c r="U890" s="408"/>
      <c r="V890" s="408" t="s">
        <v>59</v>
      </c>
    </row>
    <row r="891" spans="1:22" ht="124.8" x14ac:dyDescent="0.3">
      <c r="A891" s="408">
        <v>885</v>
      </c>
      <c r="B891" s="408" t="s">
        <v>21</v>
      </c>
      <c r="C891" s="44" t="s">
        <v>1863</v>
      </c>
      <c r="D891" s="408" t="s">
        <v>58</v>
      </c>
      <c r="E891" s="408" t="s">
        <v>75</v>
      </c>
      <c r="F891" s="44" t="s">
        <v>1070</v>
      </c>
      <c r="G891" s="408" t="s">
        <v>186</v>
      </c>
      <c r="H891" s="408"/>
      <c r="I891" s="408">
        <v>36</v>
      </c>
      <c r="J891" s="408">
        <v>733.33333000000005</v>
      </c>
      <c r="K891" s="408"/>
      <c r="L891" s="408">
        <v>36</v>
      </c>
      <c r="M891" s="408">
        <v>733.33333000000005</v>
      </c>
      <c r="N891" s="6" t="s">
        <v>1870</v>
      </c>
      <c r="O891" s="409">
        <v>45693</v>
      </c>
      <c r="P891" s="33" t="str">
        <f>HYPERLINK("https://my.zakupivli.pro/remote/dispatcher/state_purchase_view/57218765", "UA-2025-02-05-008804-a")</f>
        <v>UA-2025-02-05-008804-a</v>
      </c>
      <c r="Q891" s="408"/>
      <c r="R891" s="408"/>
      <c r="S891" s="408"/>
      <c r="T891" s="409"/>
      <c r="U891" s="408"/>
      <c r="V891" s="408"/>
    </row>
    <row r="892" spans="1:22" ht="93.6" x14ac:dyDescent="0.3">
      <c r="A892" s="408">
        <v>886</v>
      </c>
      <c r="B892" s="408" t="s">
        <v>21</v>
      </c>
      <c r="C892" s="44" t="s">
        <v>1665</v>
      </c>
      <c r="D892" s="408" t="s">
        <v>58</v>
      </c>
      <c r="E892" s="408" t="s">
        <v>75</v>
      </c>
      <c r="F892" s="44" t="s">
        <v>1218</v>
      </c>
      <c r="G892" s="408" t="s">
        <v>185</v>
      </c>
      <c r="H892" s="408"/>
      <c r="I892" s="408">
        <v>357</v>
      </c>
      <c r="J892" s="408">
        <v>4154.7439999999997</v>
      </c>
      <c r="K892" s="408"/>
      <c r="L892" s="408">
        <v>357</v>
      </c>
      <c r="M892" s="408">
        <v>4154.7439999999997</v>
      </c>
      <c r="N892" s="6" t="s">
        <v>1871</v>
      </c>
      <c r="O892" s="409">
        <v>45693</v>
      </c>
      <c r="P892" s="33" t="str">
        <f>HYPERLINK("https://my.zakupivli.pro/remote/dispatcher/state_purchase_view/57218243", "UA-2025-02-05-008594-a")</f>
        <v>UA-2025-02-05-008594-a</v>
      </c>
      <c r="Q892" s="408"/>
      <c r="R892" s="408"/>
      <c r="S892" s="408"/>
      <c r="T892" s="409"/>
      <c r="U892" s="408"/>
      <c r="V892" s="408"/>
    </row>
    <row r="893" spans="1:22" ht="78" x14ac:dyDescent="0.3">
      <c r="A893" s="408">
        <v>887</v>
      </c>
      <c r="B893" s="408" t="s">
        <v>21</v>
      </c>
      <c r="C893" s="44" t="s">
        <v>1864</v>
      </c>
      <c r="D893" s="408" t="s">
        <v>58</v>
      </c>
      <c r="E893" s="408" t="s">
        <v>75</v>
      </c>
      <c r="F893" s="44" t="s">
        <v>1865</v>
      </c>
      <c r="G893" s="408" t="s">
        <v>186</v>
      </c>
      <c r="H893" s="408"/>
      <c r="I893" s="408">
        <v>15</v>
      </c>
      <c r="J893" s="408">
        <v>238.33332999999999</v>
      </c>
      <c r="K893" s="408"/>
      <c r="L893" s="408"/>
      <c r="M893" s="408"/>
      <c r="N893" s="6" t="s">
        <v>1872</v>
      </c>
      <c r="O893" s="409">
        <v>45693</v>
      </c>
      <c r="P893" s="33" t="str">
        <f>HYPERLINK("https://my.zakupivli.pro/remote/dispatcher/state_purchase_view/57204593", "UA-2025-02-05-002451-a")</f>
        <v>UA-2025-02-05-002451-a</v>
      </c>
      <c r="Q893" s="408"/>
      <c r="R893" s="408"/>
      <c r="S893" s="408"/>
      <c r="T893" s="409"/>
      <c r="U893" s="408"/>
      <c r="V893" s="408"/>
    </row>
    <row r="894" spans="1:22" ht="62.4" x14ac:dyDescent="0.3">
      <c r="A894" s="408">
        <v>888</v>
      </c>
      <c r="B894" s="410" t="s">
        <v>21</v>
      </c>
      <c r="C894" s="44" t="s">
        <v>1873</v>
      </c>
      <c r="D894" s="408"/>
      <c r="E894" s="408" t="s">
        <v>75</v>
      </c>
      <c r="F894" s="64" t="s">
        <v>1365</v>
      </c>
      <c r="G894" s="408" t="s">
        <v>186</v>
      </c>
      <c r="H894" s="408"/>
      <c r="I894" s="408">
        <v>7</v>
      </c>
      <c r="J894" s="408">
        <v>50.707000000000001</v>
      </c>
      <c r="K894" s="408"/>
      <c r="L894" s="410">
        <v>7</v>
      </c>
      <c r="M894" s="410">
        <v>50.707000000000001</v>
      </c>
      <c r="N894" s="6" t="s">
        <v>1877</v>
      </c>
      <c r="O894" s="409">
        <v>45694</v>
      </c>
      <c r="P894" s="33" t="str">
        <f>HYPERLINK("https://my.zakupivli.pro/remote/dispatcher/state_purchase_view/57272530", "UA-2025-02-06-014975-a")</f>
        <v>UA-2025-02-06-014975-a</v>
      </c>
      <c r="Q894" s="408"/>
      <c r="R894" s="410">
        <v>7</v>
      </c>
      <c r="S894" s="410">
        <v>50.707000000000001</v>
      </c>
      <c r="T894" s="411">
        <v>45694</v>
      </c>
      <c r="U894" s="408"/>
      <c r="V894" s="410" t="s">
        <v>59</v>
      </c>
    </row>
    <row r="895" spans="1:22" ht="78" x14ac:dyDescent="0.3">
      <c r="A895" s="410">
        <v>889</v>
      </c>
      <c r="B895" s="410" t="s">
        <v>21</v>
      </c>
      <c r="C895" s="44" t="s">
        <v>1874</v>
      </c>
      <c r="D895" s="410" t="s">
        <v>58</v>
      </c>
      <c r="E895" s="410" t="s">
        <v>75</v>
      </c>
      <c r="F895" s="64" t="s">
        <v>170</v>
      </c>
      <c r="G895" s="410" t="s">
        <v>186</v>
      </c>
      <c r="H895" s="410"/>
      <c r="I895" s="410">
        <v>15</v>
      </c>
      <c r="J895" s="410">
        <v>583.16665999999998</v>
      </c>
      <c r="K895" s="410"/>
      <c r="L895" s="410">
        <v>15</v>
      </c>
      <c r="M895" s="410">
        <v>583.16665999999998</v>
      </c>
      <c r="N895" s="6" t="s">
        <v>1878</v>
      </c>
      <c r="O895" s="411">
        <v>45694</v>
      </c>
      <c r="P895" s="33" t="str">
        <f>HYPERLINK("https://my.zakupivli.pro/remote/dispatcher/state_purchase_view/57269360", "UA-2025-02-06-013619-a")</f>
        <v>UA-2025-02-06-013619-a</v>
      </c>
      <c r="Q895" s="410"/>
      <c r="R895" s="410"/>
      <c r="S895" s="410"/>
      <c r="T895" s="411"/>
      <c r="U895" s="410"/>
      <c r="V895" s="410"/>
    </row>
    <row r="896" spans="1:22" ht="78" x14ac:dyDescent="0.3">
      <c r="A896" s="410">
        <v>890</v>
      </c>
      <c r="B896" s="410" t="s">
        <v>21</v>
      </c>
      <c r="C896" s="44" t="s">
        <v>1875</v>
      </c>
      <c r="D896" s="410" t="s">
        <v>58</v>
      </c>
      <c r="E896" s="410" t="s">
        <v>75</v>
      </c>
      <c r="F896" s="64" t="s">
        <v>1876</v>
      </c>
      <c r="G896" s="410" t="s">
        <v>186</v>
      </c>
      <c r="H896" s="410"/>
      <c r="I896" s="410">
        <v>16</v>
      </c>
      <c r="J896" s="410">
        <v>1516.6666600000001</v>
      </c>
      <c r="K896" s="410"/>
      <c r="L896" s="410">
        <v>16</v>
      </c>
      <c r="M896" s="410">
        <v>1516.6666600000001</v>
      </c>
      <c r="N896" s="6" t="s">
        <v>1879</v>
      </c>
      <c r="O896" s="411">
        <v>45694</v>
      </c>
      <c r="P896" s="33" t="str">
        <f>HYPERLINK("https://my.zakupivli.pro/remote/dispatcher/state_purchase_view/57248238", "UA-2025-02-06-004155-a")</f>
        <v>UA-2025-02-06-004155-a</v>
      </c>
      <c r="Q896" s="410"/>
      <c r="R896" s="410"/>
      <c r="S896" s="410"/>
      <c r="T896" s="411"/>
      <c r="U896" s="410"/>
      <c r="V896" s="410"/>
    </row>
    <row r="897" spans="1:22" ht="93.6" x14ac:dyDescent="0.3">
      <c r="A897" s="410">
        <v>891</v>
      </c>
      <c r="B897" s="410" t="s">
        <v>21</v>
      </c>
      <c r="C897" s="44" t="s">
        <v>1880</v>
      </c>
      <c r="D897" s="412" t="s">
        <v>58</v>
      </c>
      <c r="E897" s="410" t="s">
        <v>75</v>
      </c>
      <c r="F897" s="44" t="s">
        <v>174</v>
      </c>
      <c r="G897" s="410" t="s">
        <v>186</v>
      </c>
      <c r="H897" s="410"/>
      <c r="I897" s="410">
        <v>17</v>
      </c>
      <c r="J897" s="119">
        <v>720</v>
      </c>
      <c r="K897" s="410"/>
      <c r="L897" s="412">
        <v>17</v>
      </c>
      <c r="M897" s="119">
        <v>720</v>
      </c>
      <c r="N897" s="6" t="s">
        <v>1883</v>
      </c>
      <c r="O897" s="411">
        <v>45695</v>
      </c>
      <c r="P897" s="33" t="str">
        <f>HYPERLINK("https://my.zakupivli.pro/remote/dispatcher/state_purchase_view/57301275", "UA-2025-02-07-010817-a")</f>
        <v>UA-2025-02-07-010817-a</v>
      </c>
      <c r="Q897" s="410"/>
      <c r="R897" s="410"/>
      <c r="S897" s="410"/>
      <c r="T897" s="411"/>
      <c r="U897" s="410"/>
      <c r="V897" s="410"/>
    </row>
    <row r="898" spans="1:22" ht="202.8" x14ac:dyDescent="0.3">
      <c r="A898" s="410">
        <v>892</v>
      </c>
      <c r="B898" s="410" t="s">
        <v>40</v>
      </c>
      <c r="C898" s="44" t="s">
        <v>1881</v>
      </c>
      <c r="D898" s="410"/>
      <c r="E898" s="410" t="s">
        <v>373</v>
      </c>
      <c r="F898" s="44" t="s">
        <v>41</v>
      </c>
      <c r="G898" s="410" t="s">
        <v>184</v>
      </c>
      <c r="H898" s="410">
        <v>787.02700000000004</v>
      </c>
      <c r="I898" s="410">
        <v>1</v>
      </c>
      <c r="J898" s="412">
        <v>787.02700000000004</v>
      </c>
      <c r="K898" s="412">
        <v>787.02700000000004</v>
      </c>
      <c r="L898" s="412">
        <v>1</v>
      </c>
      <c r="M898" s="412">
        <v>787.02700000000004</v>
      </c>
      <c r="N898" s="6" t="s">
        <v>1884</v>
      </c>
      <c r="O898" s="413">
        <v>45695</v>
      </c>
      <c r="P898" s="33" t="str">
        <f>HYPERLINK("https://my.zakupivli.pro/remote/dispatcher/state_purchase_view/57295165", "UA-2025-02-07-007901-a")</f>
        <v>UA-2025-02-07-007901-a</v>
      </c>
      <c r="Q898" s="412">
        <v>787.02700000000004</v>
      </c>
      <c r="R898" s="412">
        <v>1</v>
      </c>
      <c r="S898" s="412">
        <v>787.02700000000004</v>
      </c>
      <c r="T898" s="413">
        <v>45695</v>
      </c>
      <c r="U898" s="410"/>
      <c r="V898" s="412" t="s">
        <v>59</v>
      </c>
    </row>
    <row r="899" spans="1:22" ht="93.6" x14ac:dyDescent="0.3">
      <c r="A899" s="410">
        <v>893</v>
      </c>
      <c r="B899" s="410" t="s">
        <v>40</v>
      </c>
      <c r="C899" s="44" t="s">
        <v>1882</v>
      </c>
      <c r="D899" s="410"/>
      <c r="E899" s="410" t="s">
        <v>75</v>
      </c>
      <c r="F899" s="44" t="s">
        <v>73</v>
      </c>
      <c r="G899" s="410" t="s">
        <v>184</v>
      </c>
      <c r="H899" s="410">
        <v>387.74173999999999</v>
      </c>
      <c r="I899" s="410">
        <v>1</v>
      </c>
      <c r="J899" s="412">
        <v>387.74173999999999</v>
      </c>
      <c r="K899" s="412">
        <v>387.74173999999999</v>
      </c>
      <c r="L899" s="412">
        <v>1</v>
      </c>
      <c r="M899" s="412">
        <v>387.74173999999999</v>
      </c>
      <c r="N899" s="6" t="s">
        <v>1885</v>
      </c>
      <c r="O899" s="413">
        <v>45695</v>
      </c>
      <c r="P899" s="33" t="str">
        <f>HYPERLINK("https://my.zakupivli.pro/remote/dispatcher/state_purchase_view/57279883", "UA-2025-02-07-001208-a")</f>
        <v>UA-2025-02-07-001208-a</v>
      </c>
      <c r="Q899" s="412">
        <v>387.74173999999999</v>
      </c>
      <c r="R899" s="412">
        <v>1</v>
      </c>
      <c r="S899" s="412">
        <v>387.74173999999999</v>
      </c>
      <c r="T899" s="413">
        <v>45695</v>
      </c>
      <c r="U899" s="410"/>
      <c r="V899" s="412" t="s">
        <v>59</v>
      </c>
    </row>
    <row r="900" spans="1:22" ht="62.4" x14ac:dyDescent="0.3">
      <c r="A900" s="414">
        <v>894</v>
      </c>
      <c r="B900" s="414" t="s">
        <v>40</v>
      </c>
      <c r="C900" s="44" t="s">
        <v>1886</v>
      </c>
      <c r="D900" s="414"/>
      <c r="E900" s="414" t="s">
        <v>75</v>
      </c>
      <c r="F900" s="44" t="s">
        <v>73</v>
      </c>
      <c r="G900" s="414" t="s">
        <v>184</v>
      </c>
      <c r="H900" s="414">
        <v>243.83950999999999</v>
      </c>
      <c r="I900" s="414">
        <v>1</v>
      </c>
      <c r="J900" s="414">
        <v>243.83950999999999</v>
      </c>
      <c r="K900" s="414">
        <v>243.83950999999999</v>
      </c>
      <c r="L900" s="414">
        <v>1</v>
      </c>
      <c r="M900" s="414">
        <v>243.83950999999999</v>
      </c>
      <c r="N900" s="6" t="s">
        <v>1887</v>
      </c>
      <c r="O900" s="415">
        <v>45698</v>
      </c>
      <c r="P900" s="33" t="str">
        <f>HYPERLINK("https://my.zakupivli.pro/remote/dispatcher/state_purchase_view/57327334", "UA-2025-02-10-005542-a")</f>
        <v>UA-2025-02-10-005542-a</v>
      </c>
      <c r="Q900" s="414">
        <v>243.83950999999999</v>
      </c>
      <c r="R900" s="414">
        <v>1</v>
      </c>
      <c r="S900" s="414">
        <v>243.83950999999999</v>
      </c>
      <c r="T900" s="415">
        <v>45691</v>
      </c>
      <c r="U900" s="414"/>
      <c r="V900" s="414" t="s">
        <v>59</v>
      </c>
    </row>
    <row r="901" spans="1:22" ht="140.4" x14ac:dyDescent="0.3">
      <c r="A901" s="416">
        <v>895</v>
      </c>
      <c r="B901" s="416" t="s">
        <v>21</v>
      </c>
      <c r="C901" s="44" t="s">
        <v>1888</v>
      </c>
      <c r="D901" s="416" t="s">
        <v>58</v>
      </c>
      <c r="E901" s="416" t="s">
        <v>75</v>
      </c>
      <c r="F901" s="44" t="s">
        <v>36</v>
      </c>
      <c r="G901" s="416" t="s">
        <v>185</v>
      </c>
      <c r="H901" s="416"/>
      <c r="I901" s="416">
        <v>121</v>
      </c>
      <c r="J901" s="119">
        <v>2684.5</v>
      </c>
      <c r="K901" s="416"/>
      <c r="L901" s="416">
        <v>121</v>
      </c>
      <c r="M901" s="119">
        <v>2684.5</v>
      </c>
      <c r="N901" s="6" t="s">
        <v>1895</v>
      </c>
      <c r="O901" s="417">
        <v>45699</v>
      </c>
      <c r="P901" s="33" t="str">
        <f>HYPERLINK("https://my.zakupivli.pro/remote/dispatcher/state_purchase_view/57385934", "UA-2025-02-11-014813-a")</f>
        <v>UA-2025-02-11-014813-a</v>
      </c>
      <c r="Q901" s="416"/>
      <c r="R901" s="416"/>
      <c r="S901" s="416"/>
      <c r="T901" s="417"/>
      <c r="U901" s="416"/>
      <c r="V901" s="416"/>
    </row>
    <row r="902" spans="1:22" ht="78" x14ac:dyDescent="0.3">
      <c r="A902" s="416">
        <v>896</v>
      </c>
      <c r="B902" s="416" t="s">
        <v>21</v>
      </c>
      <c r="C902" s="44" t="s">
        <v>1889</v>
      </c>
      <c r="D902" s="416" t="s">
        <v>58</v>
      </c>
      <c r="E902" s="416" t="s">
        <v>75</v>
      </c>
      <c r="F902" s="44" t="s">
        <v>406</v>
      </c>
      <c r="G902" s="416" t="s">
        <v>186</v>
      </c>
      <c r="H902" s="416"/>
      <c r="I902" s="416">
        <v>23</v>
      </c>
      <c r="J902" s="416">
        <v>2904.5833299999999</v>
      </c>
      <c r="K902" s="416"/>
      <c r="L902" s="416">
        <v>23</v>
      </c>
      <c r="M902" s="416">
        <v>2904.5833299999999</v>
      </c>
      <c r="N902" s="6" t="s">
        <v>1896</v>
      </c>
      <c r="O902" s="417">
        <v>45699</v>
      </c>
      <c r="P902" s="33" t="str">
        <f>HYPERLINK("https://my.zakupivli.pro/remote/dispatcher/state_purchase_view/57385694", "UA-2025-02-11-014703-a")</f>
        <v>UA-2025-02-11-014703-a</v>
      </c>
      <c r="Q902" s="416"/>
      <c r="R902" s="416"/>
      <c r="S902" s="416"/>
      <c r="T902" s="417"/>
      <c r="U902" s="416"/>
      <c r="V902" s="416"/>
    </row>
    <row r="903" spans="1:22" ht="78" x14ac:dyDescent="0.3">
      <c r="A903" s="416">
        <v>897</v>
      </c>
      <c r="B903" s="416" t="s">
        <v>21</v>
      </c>
      <c r="C903" s="44" t="s">
        <v>1890</v>
      </c>
      <c r="D903" s="416" t="s">
        <v>58</v>
      </c>
      <c r="E903" s="416" t="s">
        <v>75</v>
      </c>
      <c r="F903" s="44" t="s">
        <v>406</v>
      </c>
      <c r="G903" s="416" t="s">
        <v>186</v>
      </c>
      <c r="H903" s="416"/>
      <c r="I903" s="416">
        <v>18</v>
      </c>
      <c r="J903" s="416">
        <v>2034.8084100000001</v>
      </c>
      <c r="K903" s="416"/>
      <c r="L903" s="416">
        <v>18</v>
      </c>
      <c r="M903" s="416">
        <v>2034.8084100000001</v>
      </c>
      <c r="N903" s="6" t="s">
        <v>1897</v>
      </c>
      <c r="O903" s="417">
        <v>45699</v>
      </c>
      <c r="P903" s="33" t="str">
        <f>HYPERLINK("https://my.zakupivli.pro/remote/dispatcher/state_purchase_view/57385694", "UA-2025-02-11-014703-a")</f>
        <v>UA-2025-02-11-014703-a</v>
      </c>
      <c r="Q903" s="416"/>
      <c r="R903" s="416"/>
      <c r="S903" s="416"/>
      <c r="T903" s="417"/>
      <c r="U903" s="416"/>
      <c r="V903" s="416"/>
    </row>
    <row r="904" spans="1:22" ht="78" x14ac:dyDescent="0.3">
      <c r="A904" s="416">
        <v>898</v>
      </c>
      <c r="B904" s="416" t="s">
        <v>21</v>
      </c>
      <c r="C904" s="44" t="s">
        <v>1891</v>
      </c>
      <c r="D904" s="416" t="s">
        <v>58</v>
      </c>
      <c r="E904" s="416" t="s">
        <v>75</v>
      </c>
      <c r="F904" s="44" t="s">
        <v>406</v>
      </c>
      <c r="G904" s="416" t="s">
        <v>186</v>
      </c>
      <c r="H904" s="416"/>
      <c r="I904" s="416">
        <v>1</v>
      </c>
      <c r="J904" s="416">
        <v>1791.6666600000001</v>
      </c>
      <c r="K904" s="416"/>
      <c r="L904" s="416">
        <v>1</v>
      </c>
      <c r="M904" s="416">
        <v>1791.6666600000001</v>
      </c>
      <c r="N904" s="6" t="s">
        <v>1898</v>
      </c>
      <c r="O904" s="417">
        <v>45699</v>
      </c>
      <c r="P904" s="33" t="str">
        <f>HYPERLINK("https://my.zakupivli.pro/remote/dispatcher/state_purchase_view/57385694", "UA-2025-02-11-014703-a")</f>
        <v>UA-2025-02-11-014703-a</v>
      </c>
      <c r="Q904" s="416"/>
      <c r="R904" s="416"/>
      <c r="S904" s="416"/>
      <c r="T904" s="417"/>
      <c r="U904" s="416"/>
      <c r="V904" s="416"/>
    </row>
    <row r="905" spans="1:22" ht="78" x14ac:dyDescent="0.3">
      <c r="A905" s="416">
        <v>899</v>
      </c>
      <c r="B905" s="416" t="s">
        <v>21</v>
      </c>
      <c r="C905" s="44" t="s">
        <v>1892</v>
      </c>
      <c r="D905" s="416" t="s">
        <v>58</v>
      </c>
      <c r="E905" s="416" t="s">
        <v>75</v>
      </c>
      <c r="F905" s="44" t="s">
        <v>406</v>
      </c>
      <c r="G905" s="416" t="s">
        <v>186</v>
      </c>
      <c r="H905" s="416"/>
      <c r="I905" s="416">
        <v>4</v>
      </c>
      <c r="J905" s="119">
        <v>6268.7</v>
      </c>
      <c r="K905" s="416"/>
      <c r="L905" s="416">
        <v>4</v>
      </c>
      <c r="M905" s="119">
        <v>6268.7</v>
      </c>
      <c r="N905" s="6" t="s">
        <v>1899</v>
      </c>
      <c r="O905" s="417">
        <v>45699</v>
      </c>
      <c r="P905" s="33" t="str">
        <f>HYPERLINK("https://my.zakupivli.pro/remote/dispatcher/state_purchase_view/57385694", "UA-2025-02-11-014703-a")</f>
        <v>UA-2025-02-11-014703-a</v>
      </c>
      <c r="Q905" s="416"/>
      <c r="R905" s="416"/>
      <c r="S905" s="416"/>
      <c r="T905" s="417"/>
      <c r="U905" s="416"/>
      <c r="V905" s="416"/>
    </row>
    <row r="906" spans="1:22" ht="109.2" x14ac:dyDescent="0.3">
      <c r="A906" s="416">
        <v>900</v>
      </c>
      <c r="B906" s="416" t="s">
        <v>21</v>
      </c>
      <c r="C906" s="44" t="s">
        <v>1893</v>
      </c>
      <c r="D906" s="416" t="s">
        <v>58</v>
      </c>
      <c r="E906" s="416" t="s">
        <v>75</v>
      </c>
      <c r="F906" s="44" t="s">
        <v>1118</v>
      </c>
      <c r="G906" s="416" t="s">
        <v>186</v>
      </c>
      <c r="H906" s="416"/>
      <c r="I906" s="416">
        <v>10</v>
      </c>
      <c r="J906" s="119">
        <v>218.75</v>
      </c>
      <c r="K906" s="416"/>
      <c r="L906" s="416">
        <v>10</v>
      </c>
      <c r="M906" s="119">
        <v>218.75</v>
      </c>
      <c r="N906" s="6" t="s">
        <v>1900</v>
      </c>
      <c r="O906" s="417">
        <v>45699</v>
      </c>
      <c r="P906" s="33" t="str">
        <f>HYPERLINK("https://my.zakupivli.pro/remote/dispatcher/state_purchase_view/57380194", "UA-2025-02-11-012151-a")</f>
        <v>UA-2025-02-11-012151-a</v>
      </c>
      <c r="Q906" s="416"/>
      <c r="R906" s="416"/>
      <c r="S906" s="416"/>
      <c r="T906" s="417"/>
      <c r="U906" s="416"/>
      <c r="V906" s="416"/>
    </row>
    <row r="907" spans="1:22" ht="109.2" x14ac:dyDescent="0.3">
      <c r="A907" s="416">
        <v>901</v>
      </c>
      <c r="B907" s="416" t="s">
        <v>21</v>
      </c>
      <c r="C907" s="44" t="s">
        <v>1894</v>
      </c>
      <c r="D907" s="416"/>
      <c r="E907" s="416" t="s">
        <v>373</v>
      </c>
      <c r="F907" s="44" t="s">
        <v>1636</v>
      </c>
      <c r="G907" s="416" t="s">
        <v>185</v>
      </c>
      <c r="H907" s="119">
        <v>47.5</v>
      </c>
      <c r="I907" s="416">
        <v>1</v>
      </c>
      <c r="J907" s="119">
        <v>47.5</v>
      </c>
      <c r="K907" s="119">
        <v>47.5</v>
      </c>
      <c r="L907" s="416">
        <v>1</v>
      </c>
      <c r="M907" s="119">
        <v>47.5</v>
      </c>
      <c r="N907" s="6" t="s">
        <v>1901</v>
      </c>
      <c r="O907" s="417">
        <v>45700</v>
      </c>
      <c r="P907" s="33" t="str">
        <f>HYPERLINK("https://my.zakupivli.pro/remote/dispatcher/state_purchase_view/57407976", "UA-2025-02-12-008425-a")</f>
        <v>UA-2025-02-12-008425-a</v>
      </c>
      <c r="Q907" s="119">
        <v>47.5</v>
      </c>
      <c r="R907" s="416">
        <v>1</v>
      </c>
      <c r="S907" s="119">
        <v>47.5</v>
      </c>
      <c r="T907" s="417">
        <v>45700</v>
      </c>
      <c r="U907" s="416"/>
      <c r="V907" s="416" t="s">
        <v>59</v>
      </c>
    </row>
    <row r="908" spans="1:22" ht="62.4" x14ac:dyDescent="0.3">
      <c r="A908" s="416">
        <v>902</v>
      </c>
      <c r="B908" s="416" t="s">
        <v>21</v>
      </c>
      <c r="C908" s="44" t="s">
        <v>1902</v>
      </c>
      <c r="D908" s="416"/>
      <c r="E908" s="416" t="s">
        <v>75</v>
      </c>
      <c r="F908" s="44" t="s">
        <v>1164</v>
      </c>
      <c r="G908" s="416" t="s">
        <v>185</v>
      </c>
      <c r="H908" s="416"/>
      <c r="I908" s="416">
        <v>600</v>
      </c>
      <c r="J908" s="119">
        <v>82.38</v>
      </c>
      <c r="K908" s="416"/>
      <c r="L908" s="419">
        <v>600</v>
      </c>
      <c r="M908" s="119">
        <v>82.38</v>
      </c>
      <c r="N908" s="6" t="s">
        <v>1909</v>
      </c>
      <c r="O908" s="417">
        <v>45701</v>
      </c>
      <c r="P908" s="33" t="str">
        <f>HYPERLINK("https://my.zakupivli.pro/remote/dispatcher/state_purchase_view/57447516", "UA-2025-02-13-010243-a")</f>
        <v>UA-2025-02-13-010243-a</v>
      </c>
      <c r="Q908" s="416"/>
      <c r="R908" s="419">
        <v>600</v>
      </c>
      <c r="S908" s="119">
        <v>82.38</v>
      </c>
      <c r="T908" s="418">
        <v>45729</v>
      </c>
      <c r="U908" s="416"/>
      <c r="V908" s="419" t="s">
        <v>59</v>
      </c>
    </row>
    <row r="909" spans="1:22" ht="140.4" x14ac:dyDescent="0.3">
      <c r="A909" s="416">
        <v>903</v>
      </c>
      <c r="B909" s="416" t="s">
        <v>21</v>
      </c>
      <c r="C909" s="44" t="s">
        <v>1903</v>
      </c>
      <c r="D909" s="419" t="s">
        <v>58</v>
      </c>
      <c r="E909" s="416" t="s">
        <v>75</v>
      </c>
      <c r="F909" s="44" t="s">
        <v>1908</v>
      </c>
      <c r="G909" s="416" t="s">
        <v>186</v>
      </c>
      <c r="H909" s="416"/>
      <c r="I909" s="416">
        <v>23</v>
      </c>
      <c r="J909" s="416">
        <v>1258.3333299999999</v>
      </c>
      <c r="K909" s="416"/>
      <c r="L909" s="419">
        <v>23</v>
      </c>
      <c r="M909" s="419">
        <v>1258.3333299999999</v>
      </c>
      <c r="N909" s="6" t="s">
        <v>1910</v>
      </c>
      <c r="O909" s="421">
        <v>45701</v>
      </c>
      <c r="P909" s="33" t="str">
        <f>HYPERLINK("https://my.zakupivli.pro/remote/dispatcher/state_purchase_view/57446387", "UA-2025-02-13-009809-a")</f>
        <v>UA-2025-02-13-009809-a</v>
      </c>
      <c r="Q909" s="416"/>
      <c r="R909" s="416"/>
      <c r="S909" s="416"/>
      <c r="T909" s="417"/>
      <c r="U909" s="416"/>
      <c r="V909" s="416"/>
    </row>
    <row r="910" spans="1:22" ht="109.2" x14ac:dyDescent="0.3">
      <c r="A910" s="416">
        <v>904</v>
      </c>
      <c r="B910" s="416" t="s">
        <v>21</v>
      </c>
      <c r="C910" s="44" t="s">
        <v>1904</v>
      </c>
      <c r="D910" s="419" t="s">
        <v>58</v>
      </c>
      <c r="E910" s="416" t="s">
        <v>75</v>
      </c>
      <c r="F910" s="44" t="s">
        <v>1069</v>
      </c>
      <c r="G910" s="416" t="s">
        <v>185</v>
      </c>
      <c r="H910" s="416"/>
      <c r="I910" s="416">
        <v>762</v>
      </c>
      <c r="J910" s="416">
        <v>464.81247000000002</v>
      </c>
      <c r="K910" s="416"/>
      <c r="L910" s="419">
        <v>762</v>
      </c>
      <c r="M910" s="419">
        <v>464.81247000000002</v>
      </c>
      <c r="N910" s="6" t="s">
        <v>1911</v>
      </c>
      <c r="O910" s="421">
        <v>45701</v>
      </c>
      <c r="P910" s="33" t="str">
        <f>HYPERLINK("https://my.zakupivli.pro/remote/dispatcher/state_purchase_view/57445600", "UA-2025-02-13-009405-a")</f>
        <v>UA-2025-02-13-009405-a</v>
      </c>
      <c r="Q910" s="416"/>
      <c r="R910" s="416"/>
      <c r="S910" s="416"/>
      <c r="T910" s="417"/>
      <c r="U910" s="416"/>
      <c r="V910" s="416"/>
    </row>
    <row r="911" spans="1:22" ht="156" x14ac:dyDescent="0.3">
      <c r="A911" s="416">
        <v>905</v>
      </c>
      <c r="B911" s="416" t="s">
        <v>40</v>
      </c>
      <c r="C911" s="44" t="s">
        <v>1905</v>
      </c>
      <c r="D911" s="416"/>
      <c r="E911" s="416" t="s">
        <v>373</v>
      </c>
      <c r="F911" s="44" t="s">
        <v>885</v>
      </c>
      <c r="G911" s="416" t="s">
        <v>184</v>
      </c>
      <c r="H911" s="416">
        <v>373.69754999999998</v>
      </c>
      <c r="I911" s="416">
        <v>1</v>
      </c>
      <c r="J911" s="419">
        <v>373.69754999999998</v>
      </c>
      <c r="K911" s="419">
        <v>373.69754999999998</v>
      </c>
      <c r="L911" s="419">
        <v>1</v>
      </c>
      <c r="M911" s="419">
        <v>373.69754999999998</v>
      </c>
      <c r="N911" s="6" t="s">
        <v>1912</v>
      </c>
      <c r="O911" s="421">
        <v>45701</v>
      </c>
      <c r="P911" s="33" t="str">
        <f>HYPERLINK("https://my.zakupivli.pro/remote/dispatcher/state_purchase_view/57443185", "UA-2025-02-13-008334-a")</f>
        <v>UA-2025-02-13-008334-a</v>
      </c>
      <c r="Q911" s="419">
        <v>373.69754999999998</v>
      </c>
      <c r="R911" s="419">
        <v>1</v>
      </c>
      <c r="S911" s="419">
        <v>373.69754999999998</v>
      </c>
      <c r="T911" s="421">
        <v>45701</v>
      </c>
      <c r="U911" s="416"/>
      <c r="V911" s="419" t="s">
        <v>59</v>
      </c>
    </row>
    <row r="912" spans="1:22" ht="124.8" x14ac:dyDescent="0.3">
      <c r="A912" s="416">
        <v>906</v>
      </c>
      <c r="B912" s="416" t="s">
        <v>40</v>
      </c>
      <c r="C912" s="44" t="s">
        <v>1906</v>
      </c>
      <c r="D912" s="416"/>
      <c r="E912" s="416" t="s">
        <v>373</v>
      </c>
      <c r="F912" s="44" t="s">
        <v>41</v>
      </c>
      <c r="G912" s="416" t="s">
        <v>184</v>
      </c>
      <c r="H912" s="416">
        <v>91.886300000000006</v>
      </c>
      <c r="I912" s="416">
        <v>1</v>
      </c>
      <c r="J912" s="419">
        <v>91.886300000000006</v>
      </c>
      <c r="K912" s="419">
        <v>91.886300000000006</v>
      </c>
      <c r="L912" s="419">
        <v>1</v>
      </c>
      <c r="M912" s="419">
        <v>91.886300000000006</v>
      </c>
      <c r="N912" s="6" t="s">
        <v>1913</v>
      </c>
      <c r="O912" s="421">
        <v>45701</v>
      </c>
      <c r="P912" s="33" t="str">
        <f>HYPERLINK("https://my.zakupivli.pro/remote/dispatcher/state_purchase_view/57441860", "UA-2025-02-13-007747-a")</f>
        <v>UA-2025-02-13-007747-a</v>
      </c>
      <c r="Q912" s="419">
        <v>91.886300000000006</v>
      </c>
      <c r="R912" s="419">
        <v>1</v>
      </c>
      <c r="S912" s="419">
        <v>91.886300000000006</v>
      </c>
      <c r="T912" s="421">
        <v>45701</v>
      </c>
      <c r="U912" s="416"/>
      <c r="V912" s="419" t="s">
        <v>59</v>
      </c>
    </row>
    <row r="913" spans="1:22" ht="109.2" x14ac:dyDescent="0.3">
      <c r="A913" s="416">
        <v>907</v>
      </c>
      <c r="B913" s="416" t="s">
        <v>40</v>
      </c>
      <c r="C913" s="44" t="s">
        <v>1907</v>
      </c>
      <c r="D913" s="416"/>
      <c r="E913" s="416" t="s">
        <v>373</v>
      </c>
      <c r="F913" s="44" t="s">
        <v>885</v>
      </c>
      <c r="G913" s="416" t="s">
        <v>184</v>
      </c>
      <c r="H913" s="416">
        <v>82.772499999999994</v>
      </c>
      <c r="I913" s="416">
        <v>1</v>
      </c>
      <c r="J913" s="419">
        <v>82.772499999999994</v>
      </c>
      <c r="K913" s="419">
        <v>82.772499999999994</v>
      </c>
      <c r="L913" s="419">
        <v>1</v>
      </c>
      <c r="M913" s="419">
        <v>82.772499999999994</v>
      </c>
      <c r="N913" s="6" t="s">
        <v>1914</v>
      </c>
      <c r="O913" s="421">
        <v>45701</v>
      </c>
      <c r="P913" s="33" t="str">
        <f>HYPERLINK("https://my.zakupivli.pro/remote/dispatcher/state_purchase_view/57435375", "UA-2025-02-13-004874-a")</f>
        <v>UA-2025-02-13-004874-a</v>
      </c>
      <c r="Q913" s="419">
        <v>82.772499999999994</v>
      </c>
      <c r="R913" s="419">
        <v>1</v>
      </c>
      <c r="S913" s="419">
        <v>82.772499999999994</v>
      </c>
      <c r="T913" s="421">
        <v>45701</v>
      </c>
      <c r="U913" s="416"/>
      <c r="V913" s="419" t="s">
        <v>59</v>
      </c>
    </row>
    <row r="914" spans="1:22" ht="62.4" x14ac:dyDescent="0.3">
      <c r="A914" s="419">
        <v>908</v>
      </c>
      <c r="B914" s="420" t="s">
        <v>40</v>
      </c>
      <c r="C914" s="44" t="s">
        <v>1915</v>
      </c>
      <c r="D914" s="419"/>
      <c r="E914" s="419" t="s">
        <v>75</v>
      </c>
      <c r="F914" s="44" t="s">
        <v>73</v>
      </c>
      <c r="G914" s="419" t="s">
        <v>184</v>
      </c>
      <c r="H914" s="419">
        <v>273.72771999999998</v>
      </c>
      <c r="I914" s="419">
        <v>1</v>
      </c>
      <c r="J914" s="420">
        <v>273.72771999999998</v>
      </c>
      <c r="K914" s="420">
        <v>273.72771999999998</v>
      </c>
      <c r="L914" s="420">
        <v>1</v>
      </c>
      <c r="M914" s="420">
        <v>273.72771999999998</v>
      </c>
      <c r="N914" s="6" t="s">
        <v>1916</v>
      </c>
      <c r="O914" s="421">
        <v>45701</v>
      </c>
      <c r="P914" s="122" t="str">
        <f>HYPERLINK("https://my.zakupivli.pro/remote/dispatcher/state_purchase_view/57453868", "UA-2025-02-13-013204-a")</f>
        <v>UA-2025-02-13-013204-a</v>
      </c>
      <c r="Q914" s="420">
        <v>273.72771999999998</v>
      </c>
      <c r="R914" s="420">
        <v>1</v>
      </c>
      <c r="S914" s="420">
        <v>273.72771999999998</v>
      </c>
      <c r="T914" s="421">
        <v>45687</v>
      </c>
      <c r="U914" s="419"/>
      <c r="V914" s="420" t="s">
        <v>59</v>
      </c>
    </row>
    <row r="915" spans="1:22" ht="109.2" x14ac:dyDescent="0.3">
      <c r="A915" s="419">
        <v>909</v>
      </c>
      <c r="B915" s="419" t="s">
        <v>21</v>
      </c>
      <c r="C915" s="44" t="s">
        <v>1917</v>
      </c>
      <c r="D915" s="419"/>
      <c r="E915" s="422" t="s">
        <v>75</v>
      </c>
      <c r="F915" s="44" t="s">
        <v>734</v>
      </c>
      <c r="G915" s="419" t="s">
        <v>186</v>
      </c>
      <c r="H915" s="419"/>
      <c r="I915" s="419">
        <v>41</v>
      </c>
      <c r="J915" s="419">
        <v>541.66665999999998</v>
      </c>
      <c r="K915" s="419"/>
      <c r="L915" s="422">
        <v>41</v>
      </c>
      <c r="M915" s="422">
        <v>541.66665999999998</v>
      </c>
      <c r="N915" s="6" t="s">
        <v>1923</v>
      </c>
      <c r="O915" s="418">
        <v>45702</v>
      </c>
      <c r="P915" s="33" t="str">
        <f>HYPERLINK("https://my.zakupivli.pro/remote/dispatcher/state_purchase_view/57483469", "UA-2025-02-14-010906-a")</f>
        <v>UA-2025-02-14-010906-a</v>
      </c>
      <c r="Q915" s="419"/>
      <c r="R915" s="419"/>
      <c r="S915" s="419"/>
      <c r="T915" s="418"/>
      <c r="U915" s="419"/>
      <c r="V915" s="419"/>
    </row>
    <row r="916" spans="1:22" ht="62.4" x14ac:dyDescent="0.3">
      <c r="A916" s="419">
        <v>910</v>
      </c>
      <c r="B916" s="422" t="s">
        <v>40</v>
      </c>
      <c r="C916" s="44" t="s">
        <v>1918</v>
      </c>
      <c r="D916" s="419"/>
      <c r="E916" s="422" t="s">
        <v>75</v>
      </c>
      <c r="F916" s="44" t="s">
        <v>542</v>
      </c>
      <c r="G916" s="419" t="s">
        <v>184</v>
      </c>
      <c r="H916" s="419">
        <v>640.28858000000002</v>
      </c>
      <c r="I916" s="419">
        <v>1</v>
      </c>
      <c r="J916" s="422">
        <v>640.28858000000002</v>
      </c>
      <c r="K916" s="422">
        <v>640.28858000000002</v>
      </c>
      <c r="L916" s="422">
        <v>1</v>
      </c>
      <c r="M916" s="422">
        <v>640.28858000000002</v>
      </c>
      <c r="N916" s="6" t="s">
        <v>1924</v>
      </c>
      <c r="O916" s="423">
        <v>45702</v>
      </c>
      <c r="P916" s="33" t="str">
        <f>HYPERLINK("https://my.zakupivli.pro/remote/dispatcher/state_purchase_view/57480226", "UA-2025-02-14-009461-a")</f>
        <v>UA-2025-02-14-009461-a</v>
      </c>
      <c r="Q916" s="422">
        <v>640.28858000000002</v>
      </c>
      <c r="R916" s="422">
        <v>1</v>
      </c>
      <c r="S916" s="422">
        <v>640.28858000000002</v>
      </c>
      <c r="T916" s="423">
        <v>45702</v>
      </c>
      <c r="U916" s="419"/>
      <c r="V916" s="422" t="s">
        <v>59</v>
      </c>
    </row>
    <row r="917" spans="1:22" ht="62.4" x14ac:dyDescent="0.3">
      <c r="A917" s="419">
        <v>911</v>
      </c>
      <c r="B917" s="422" t="s">
        <v>40</v>
      </c>
      <c r="C917" s="44" t="s">
        <v>1918</v>
      </c>
      <c r="D917" s="419"/>
      <c r="E917" s="422" t="s">
        <v>75</v>
      </c>
      <c r="F917" s="44" t="s">
        <v>542</v>
      </c>
      <c r="G917" s="419" t="s">
        <v>184</v>
      </c>
      <c r="H917" s="419">
        <v>603.43341999999996</v>
      </c>
      <c r="I917" s="419">
        <v>1</v>
      </c>
      <c r="J917" s="422">
        <v>603.43341999999996</v>
      </c>
      <c r="K917" s="422">
        <v>603.43341999999996</v>
      </c>
      <c r="L917" s="422">
        <v>1</v>
      </c>
      <c r="M917" s="422">
        <v>603.43341999999996</v>
      </c>
      <c r="N917" s="6" t="s">
        <v>1925</v>
      </c>
      <c r="O917" s="423">
        <v>45702</v>
      </c>
      <c r="P917" s="33" t="str">
        <f>HYPERLINK("https://my.zakupivli.pro/remote/dispatcher/state_purchase_view/57478572", "UA-2025-02-14-008779-a")</f>
        <v>UA-2025-02-14-008779-a</v>
      </c>
      <c r="Q917" s="422">
        <v>603.43341999999996</v>
      </c>
      <c r="R917" s="422">
        <v>1</v>
      </c>
      <c r="S917" s="422">
        <v>603.43341999999996</v>
      </c>
      <c r="T917" s="423">
        <v>45702</v>
      </c>
      <c r="U917" s="419"/>
      <c r="V917" s="422" t="s">
        <v>59</v>
      </c>
    </row>
    <row r="918" spans="1:22" ht="78" x14ac:dyDescent="0.3">
      <c r="A918" s="419">
        <v>912</v>
      </c>
      <c r="B918" s="422" t="s">
        <v>40</v>
      </c>
      <c r="C918" s="44" t="s">
        <v>1919</v>
      </c>
      <c r="D918" s="419"/>
      <c r="E918" s="419" t="s">
        <v>373</v>
      </c>
      <c r="F918" s="44" t="s">
        <v>885</v>
      </c>
      <c r="G918" s="419" t="s">
        <v>184</v>
      </c>
      <c r="H918" s="419">
        <v>77.498519999999999</v>
      </c>
      <c r="I918" s="419">
        <v>1</v>
      </c>
      <c r="J918" s="422">
        <v>77.498519999999999</v>
      </c>
      <c r="K918" s="422">
        <v>77.498519999999999</v>
      </c>
      <c r="L918" s="422">
        <v>1</v>
      </c>
      <c r="M918" s="422">
        <v>77.498519999999999</v>
      </c>
      <c r="N918" s="6" t="s">
        <v>1926</v>
      </c>
      <c r="O918" s="423">
        <v>45702</v>
      </c>
      <c r="P918" s="33" t="str">
        <f>HYPERLINK("https://my.zakupivli.pro/remote/dispatcher/state_purchase_view/57476914", "UA-2025-02-14-008026-a")</f>
        <v>UA-2025-02-14-008026-a</v>
      </c>
      <c r="Q918" s="422">
        <v>77.498519999999999</v>
      </c>
      <c r="R918" s="422">
        <v>1</v>
      </c>
      <c r="S918" s="422">
        <v>77.498519999999999</v>
      </c>
      <c r="T918" s="423">
        <v>45702</v>
      </c>
      <c r="U918" s="419"/>
      <c r="V918" s="422" t="s">
        <v>59</v>
      </c>
    </row>
    <row r="919" spans="1:22" ht="62.4" x14ac:dyDescent="0.3">
      <c r="A919" s="422">
        <v>913</v>
      </c>
      <c r="B919" s="422" t="s">
        <v>21</v>
      </c>
      <c r="C919" s="44" t="s">
        <v>1920</v>
      </c>
      <c r="D919" s="422"/>
      <c r="E919" s="422" t="s">
        <v>75</v>
      </c>
      <c r="F919" s="44" t="s">
        <v>734</v>
      </c>
      <c r="G919" s="422" t="s">
        <v>1159</v>
      </c>
      <c r="H919" s="422"/>
      <c r="I919" s="422">
        <v>143</v>
      </c>
      <c r="J919" s="422">
        <v>48.762999999999998</v>
      </c>
      <c r="K919" s="422"/>
      <c r="L919" s="422">
        <v>143</v>
      </c>
      <c r="M919" s="422">
        <v>48.762999999999998</v>
      </c>
      <c r="N919" s="6" t="s">
        <v>1927</v>
      </c>
      <c r="O919" s="423">
        <v>45702</v>
      </c>
      <c r="P919" s="33" t="str">
        <f>HYPERLINK("https://my.zakupivli.pro/remote/dispatcher/state_purchase_view/57476203", "UA-2025-02-14-007675-a")</f>
        <v>UA-2025-02-14-007675-a</v>
      </c>
      <c r="Q919" s="422"/>
      <c r="R919" s="422">
        <v>143</v>
      </c>
      <c r="S919" s="422">
        <v>48.762999999999998</v>
      </c>
      <c r="T919" s="423">
        <v>45702</v>
      </c>
      <c r="U919" s="422"/>
      <c r="V919" s="422" t="s">
        <v>59</v>
      </c>
    </row>
    <row r="920" spans="1:22" ht="124.8" x14ac:dyDescent="0.3">
      <c r="A920" s="422">
        <v>914</v>
      </c>
      <c r="B920" s="422" t="s">
        <v>21</v>
      </c>
      <c r="C920" s="44" t="s">
        <v>1921</v>
      </c>
      <c r="D920" s="422"/>
      <c r="E920" s="422" t="s">
        <v>75</v>
      </c>
      <c r="F920" s="44" t="s">
        <v>178</v>
      </c>
      <c r="G920" s="422" t="s">
        <v>185</v>
      </c>
      <c r="H920" s="422"/>
      <c r="I920" s="422">
        <v>10</v>
      </c>
      <c r="J920" s="119">
        <v>330</v>
      </c>
      <c r="K920" s="422"/>
      <c r="L920" s="422">
        <v>10</v>
      </c>
      <c r="M920" s="119">
        <v>330</v>
      </c>
      <c r="N920" s="6" t="s">
        <v>1928</v>
      </c>
      <c r="O920" s="423">
        <v>45702</v>
      </c>
      <c r="P920" s="33" t="str">
        <f>HYPERLINK("https://my.zakupivli.pro/remote/dispatcher/state_purchase_view/57475723", "UA-2025-02-14-007472-a")</f>
        <v>UA-2025-02-14-007472-a</v>
      </c>
      <c r="Q920" s="422"/>
      <c r="R920" s="422"/>
      <c r="S920" s="422"/>
      <c r="T920" s="423"/>
      <c r="U920" s="422"/>
      <c r="V920" s="422"/>
    </row>
    <row r="921" spans="1:22" ht="62.4" x14ac:dyDescent="0.3">
      <c r="A921" s="422">
        <v>915</v>
      </c>
      <c r="B921" s="422" t="s">
        <v>21</v>
      </c>
      <c r="C921" s="44" t="s">
        <v>1922</v>
      </c>
      <c r="D921" s="422"/>
      <c r="E921" s="422" t="s">
        <v>75</v>
      </c>
      <c r="F921" s="44" t="s">
        <v>30</v>
      </c>
      <c r="G921" s="422" t="s">
        <v>185</v>
      </c>
      <c r="H921" s="422"/>
      <c r="I921" s="422">
        <v>2</v>
      </c>
      <c r="J921" s="119">
        <v>52.1</v>
      </c>
      <c r="K921" s="422"/>
      <c r="L921" s="422">
        <v>2</v>
      </c>
      <c r="M921" s="119">
        <v>52.1</v>
      </c>
      <c r="N921" s="6" t="s">
        <v>1929</v>
      </c>
      <c r="O921" s="423">
        <v>45702</v>
      </c>
      <c r="P921" s="33" t="str">
        <f>HYPERLINK("https://my.zakupivli.pro/remote/dispatcher/state_purchase_view/57469944", "UA-2025-02-14-004784-a")</f>
        <v>UA-2025-02-14-004784-a</v>
      </c>
      <c r="Q921" s="422"/>
      <c r="R921" s="422">
        <v>2</v>
      </c>
      <c r="S921" s="119">
        <v>52.1</v>
      </c>
      <c r="T921" s="423">
        <v>45702</v>
      </c>
      <c r="U921" s="422"/>
      <c r="V921" s="422" t="s">
        <v>59</v>
      </c>
    </row>
    <row r="922" spans="1:22" ht="93.6" x14ac:dyDescent="0.3">
      <c r="A922" s="424">
        <v>916</v>
      </c>
      <c r="B922" s="424" t="s">
        <v>40</v>
      </c>
      <c r="C922" s="44" t="s">
        <v>1930</v>
      </c>
      <c r="D922" s="424"/>
      <c r="E922" s="424" t="s">
        <v>373</v>
      </c>
      <c r="F922" s="44" t="s">
        <v>885</v>
      </c>
      <c r="G922" s="424" t="s">
        <v>184</v>
      </c>
      <c r="H922" s="424">
        <v>110.63678</v>
      </c>
      <c r="I922" s="424">
        <v>1</v>
      </c>
      <c r="J922" s="424">
        <v>110.63678</v>
      </c>
      <c r="K922" s="424">
        <v>110.63678</v>
      </c>
      <c r="L922" s="424">
        <v>1</v>
      </c>
      <c r="M922" s="424">
        <v>110.63678</v>
      </c>
      <c r="N922" s="6" t="s">
        <v>1932</v>
      </c>
      <c r="O922" s="425">
        <v>45706</v>
      </c>
      <c r="P922" s="33" t="str">
        <f>HYPERLINK("https://my.zakupivli.pro/remote/dispatcher/state_purchase_view/57524444", "UA-2025-02-18-000134-a")</f>
        <v>UA-2025-02-18-000134-a</v>
      </c>
      <c r="Q922" s="424">
        <v>110.63678</v>
      </c>
      <c r="R922" s="424">
        <v>1</v>
      </c>
      <c r="S922" s="424">
        <v>110.63678</v>
      </c>
      <c r="T922" s="425">
        <v>45705</v>
      </c>
      <c r="U922" s="424"/>
      <c r="V922" s="424" t="s">
        <v>59</v>
      </c>
    </row>
    <row r="923" spans="1:22" ht="109.2" x14ac:dyDescent="0.3">
      <c r="A923" s="424">
        <v>917</v>
      </c>
      <c r="B923" s="424" t="s">
        <v>40</v>
      </c>
      <c r="C923" s="44" t="s">
        <v>1931</v>
      </c>
      <c r="D923" s="424"/>
      <c r="E923" s="424" t="s">
        <v>373</v>
      </c>
      <c r="F923" s="44" t="s">
        <v>41</v>
      </c>
      <c r="G923" s="424" t="s">
        <v>184</v>
      </c>
      <c r="H923" s="424">
        <v>160.78029000000001</v>
      </c>
      <c r="I923" s="424">
        <v>1</v>
      </c>
      <c r="J923" s="424">
        <v>160.78029000000001</v>
      </c>
      <c r="K923" s="424">
        <v>160.78029000000001</v>
      </c>
      <c r="L923" s="424">
        <v>1</v>
      </c>
      <c r="M923" s="424">
        <v>160.78029000000001</v>
      </c>
      <c r="N923" s="6" t="s">
        <v>1933</v>
      </c>
      <c r="O923" s="425">
        <v>45706</v>
      </c>
      <c r="P923" s="33" t="str">
        <f>HYPERLINK("https://my.zakupivli.pro/remote/dispatcher/state_purchase_view/57524423", "UA-2025-02-18-000121-a")</f>
        <v>UA-2025-02-18-000121-a</v>
      </c>
      <c r="Q923" s="424">
        <v>160.78029000000001</v>
      </c>
      <c r="R923" s="424">
        <v>1</v>
      </c>
      <c r="S923" s="424">
        <v>160.78029000000001</v>
      </c>
      <c r="T923" s="425">
        <v>45705</v>
      </c>
      <c r="U923" s="424"/>
      <c r="V923" s="424" t="s">
        <v>59</v>
      </c>
    </row>
  </sheetData>
  <sortState ref="A5:V204">
    <sortCondition ref="O4"/>
  </sortState>
  <mergeCells count="17">
    <mergeCell ref="U2:U3"/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  <mergeCell ref="F2:F3"/>
    <mergeCell ref="Q2:S2"/>
    <mergeCell ref="T2:T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  <hyperlink ref="P837" r:id="rId1642" display="https://my.zakupivli.pro/remote/dispatcher/state_purchase_view/56811498" xr:uid="{94282AD3-9467-4082-8292-8DB75237F601}"/>
    <hyperlink ref="P838" r:id="rId1643" display="https://my.zakupivli.pro/remote/dispatcher/state_purchase_view/56797832" xr:uid="{9FB3847D-DF3A-4770-8FE5-F635EDBE5324}"/>
    <hyperlink ref="P839" r:id="rId1644" display="https://my.zakupivli.pro/remote/dispatcher/state_purchase_view/56780342" xr:uid="{D7C9156C-7FC7-4D7C-ACC8-B0B3D1CF3848}"/>
    <hyperlink ref="N837" r:id="rId1645" xr:uid="{C884C186-23A2-4D18-9446-339990086958}"/>
    <hyperlink ref="N838" r:id="rId1646" xr:uid="{82D956F5-AB33-4150-9496-CFCFBF6A2B0F}"/>
    <hyperlink ref="N839" r:id="rId1647" xr:uid="{319449FA-85AC-4055-BB7D-FF44AFD15082}"/>
    <hyperlink ref="N840" r:id="rId1648" xr:uid="{D4DCB5F3-2748-4005-B2C9-5DB32A39595F}"/>
    <hyperlink ref="P840" r:id="rId1649" display="https://my.zakupivli.pro/remote/dispatcher/state_purchase_view/56857702" xr:uid="{F3E5FC76-0B1C-4A19-998D-E22802DACE04}"/>
    <hyperlink ref="P841" r:id="rId1650" display="https://my.zakupivli.pro/remote/dispatcher/state_purchase_view/56925415" xr:uid="{B6B064C8-A163-4B14-A435-5FDC220053F9}"/>
    <hyperlink ref="P842" r:id="rId1651" display="https://my.zakupivli.pro/remote/dispatcher/state_purchase_view/56922843" xr:uid="{40B5BF5F-49AF-42E5-87B3-AD4FE5822D6C}"/>
    <hyperlink ref="P843" r:id="rId1652" display="https://my.zakupivli.pro/remote/dispatcher/state_purchase_view/56922591" xr:uid="{B0B5A861-8BF8-47C7-A1D8-074983B6FD45}"/>
    <hyperlink ref="N841" r:id="rId1653" xr:uid="{043250FD-CE3F-4FA4-AB82-8288F0C5D08A}"/>
    <hyperlink ref="N842" r:id="rId1654" xr:uid="{AF4D04CF-7FDC-4BB5-806E-653251D71209}"/>
    <hyperlink ref="N843" r:id="rId1655" xr:uid="{90A06608-E4FC-4E03-B20A-652B33A11641}"/>
    <hyperlink ref="P844" r:id="rId1656" display="https://my.zakupivli.pro/remote/dispatcher/state_purchase_view/56941416" xr:uid="{604A5590-95FC-489E-9365-40FE5C96A18E}"/>
    <hyperlink ref="P845" r:id="rId1657" display="https://my.zakupivli.pro/remote/dispatcher/state_purchase_view/56941334" xr:uid="{7E8C620B-1679-49E9-8257-C994D47577E7}"/>
    <hyperlink ref="P846" r:id="rId1658" display="https://my.zakupivli.pro/remote/dispatcher/state_purchase_view/56940479" xr:uid="{F45FFB49-7EE9-4418-BA9D-E9ED5DBB9669}"/>
    <hyperlink ref="N844" r:id="rId1659" xr:uid="{9D7F2BA4-3016-48C1-A4E0-3001D22B6FDC}"/>
    <hyperlink ref="N845" r:id="rId1660" xr:uid="{CAF0240C-B4BD-4A33-9795-9F028358C878}"/>
    <hyperlink ref="N846" r:id="rId1661" xr:uid="{0A569430-C159-43B1-8A3F-4899B8809541}"/>
    <hyperlink ref="P847" r:id="rId1662" display="https://my.zakupivli.pro/remote/dispatcher/state_purchase_view/56943093" xr:uid="{5F9AE2E8-2722-4812-9261-E04C60B33ECD}"/>
    <hyperlink ref="P848" r:id="rId1663" display="https://my.zakupivli.pro/remote/dispatcher/state_purchase_view/56942695" xr:uid="{EBA544D1-9EF9-4C40-A711-1665A1CDB776}"/>
    <hyperlink ref="N847" r:id="rId1664" xr:uid="{53C4955D-E0EC-4D1F-88E7-41C359F317B3}"/>
    <hyperlink ref="N848" r:id="rId1665" xr:uid="{4131764E-C6EB-492F-8418-55DFBAF1232B}"/>
    <hyperlink ref="P849" r:id="rId1666" display="https://my.zakupivli.pro/remote/dispatcher/state_purchase_view/56943542" xr:uid="{AA5011D6-4DC3-41AB-B174-1212D522A003}"/>
    <hyperlink ref="P850" r:id="rId1667" display="https://my.zakupivli.pro/remote/dispatcher/state_purchase_view/56943535" xr:uid="{631FF75A-5DF4-49D3-A5A0-63C0ED5464B0}"/>
    <hyperlink ref="N849" r:id="rId1668" xr:uid="{68C9F105-7103-421D-8026-7A44909F4FDD}"/>
    <hyperlink ref="N850" r:id="rId1669" xr:uid="{9B18021F-2C89-4A91-8800-6075E5D045F6}"/>
    <hyperlink ref="P851" r:id="rId1670" display="https://my.zakupivli.pro/remote/dispatcher/state_purchase_view/56944556" xr:uid="{199A984E-6294-4ADB-838F-6E9E95D2BBFA}"/>
    <hyperlink ref="P852" r:id="rId1671" display="https://my.zakupivli.pro/remote/dispatcher/state_purchase_view/56944415" xr:uid="{88169885-647F-4CBE-8D1C-D9B8CCED5156}"/>
    <hyperlink ref="N851" r:id="rId1672" xr:uid="{9FB07921-CE58-4DD4-9E41-520BDE49CA72}"/>
    <hyperlink ref="N852" r:id="rId1673" xr:uid="{E83EF8F1-6296-47CF-ABE1-7EF86B09A2A9}"/>
    <hyperlink ref="P853" r:id="rId1674" display="https://my.zakupivli.pro/remote/dispatcher/state_purchase_view/56946083" xr:uid="{E556FE59-57BF-4DDE-A0ED-2C210ED3357B}"/>
    <hyperlink ref="P854" r:id="rId1675" display="https://my.zakupivli.pro/remote/dispatcher/state_purchase_view/56944894" xr:uid="{42F7DFEC-9D9B-4FD6-87C3-78AA7AE42826}"/>
    <hyperlink ref="N853" r:id="rId1676" xr:uid="{A1505649-E23F-4791-991C-E0D5C40DB019}"/>
    <hyperlink ref="N854" r:id="rId1677" xr:uid="{6FBFFD1A-6AF7-46B5-B008-3A426951D074}"/>
    <hyperlink ref="P855" r:id="rId1678" display="https://my.zakupivli.pro/remote/dispatcher/state_purchase_view/56947418" xr:uid="{C1753790-2BD5-40FA-8952-5AD19D73C22C}"/>
    <hyperlink ref="P856" r:id="rId1679" display="https://my.zakupivli.pro/remote/dispatcher/state_purchase_view/56946120" xr:uid="{20FB2EB9-40B0-4579-BC2A-76ECD0BEE648}"/>
    <hyperlink ref="N855" r:id="rId1680" xr:uid="{B600F7D3-E883-4295-A97F-D29A10202BDA}"/>
    <hyperlink ref="N856" r:id="rId1681" xr:uid="{BCFC9BC9-87D5-4ABC-9275-B83BCD0AD267}"/>
    <hyperlink ref="P857" r:id="rId1682" display="https://my.zakupivli.pro/remote/dispatcher/state_purchase_view/56947859" xr:uid="{84B47F0A-F53D-4A65-8A0D-773C29A636C4}"/>
    <hyperlink ref="P858" r:id="rId1683" display="https://my.zakupivli.pro/remote/dispatcher/state_purchase_view/56947791" xr:uid="{FB271194-D6F8-462B-8044-EF73BFE0C568}"/>
    <hyperlink ref="N857" r:id="rId1684" xr:uid="{C0BDA8CE-3BB3-4073-9ECE-C11A5BEBDA19}"/>
    <hyperlink ref="N858" r:id="rId1685" xr:uid="{A70B4992-4196-45FC-B3DD-1A5733235785}"/>
    <hyperlink ref="P859" r:id="rId1686" display="https://my.zakupivli.pro/remote/dispatcher/state_purchase_view/56948967" xr:uid="{D33AA4FE-850F-4CFD-A004-8750112E4A14}"/>
    <hyperlink ref="P860" r:id="rId1687" display="https://my.zakupivli.pro/remote/dispatcher/state_purchase_view/56948698" xr:uid="{304FA8DC-57B6-4367-AA5D-C543E44381FF}"/>
    <hyperlink ref="N859" r:id="rId1688" xr:uid="{83828BB8-947B-48B7-A9F1-4A09BD2471A4}"/>
    <hyperlink ref="N860" r:id="rId1689" xr:uid="{1EDCC1EB-1F91-43CB-8803-5D95589D6288}"/>
    <hyperlink ref="P861" r:id="rId1690" display="https://my.zakupivli.pro/remote/dispatcher/state_purchase_view/56950592" xr:uid="{1155CBD0-E441-40E9-9D7C-7C029DB0D0BF}"/>
    <hyperlink ref="P862" r:id="rId1691" display="https://my.zakupivli.pro/remote/dispatcher/state_purchase_view/56949716" xr:uid="{CD1A906E-62A5-44E4-B3A5-7EFCB7715C2D}"/>
    <hyperlink ref="N861" r:id="rId1692" xr:uid="{7A262EDD-6499-4F1E-A387-26A2FEB839DE}"/>
    <hyperlink ref="N862" r:id="rId1693" xr:uid="{356858E2-AC48-487E-9448-E896EE6D3353}"/>
    <hyperlink ref="P863" r:id="rId1694" display="https://my.zakupivli.pro/remote/dispatcher/state_purchase_view/56991092" xr:uid="{C0750735-65C2-4421-9380-4FE2354F1ABB}"/>
    <hyperlink ref="P864" r:id="rId1695" display="https://my.zakupivli.pro/remote/dispatcher/state_purchase_view/56987956" xr:uid="{6CA50D3A-0F1A-472C-8BD2-B7EBDA701F1A}"/>
    <hyperlink ref="P865" r:id="rId1696" display="https://my.zakupivli.pro/remote/dispatcher/state_purchase_view/56982494" xr:uid="{F1F7013E-A085-4474-A2F7-DB9B268B2F32}"/>
    <hyperlink ref="N863" r:id="rId1697" xr:uid="{26AC494D-88CE-474D-A6A0-D800AF880E6C}"/>
    <hyperlink ref="N864" r:id="rId1698" xr:uid="{BA2DCF56-A2FE-411C-98C2-626AEEDEFB6A}"/>
    <hyperlink ref="N865" r:id="rId1699" xr:uid="{441146F0-FDF0-4A29-A7B7-764012F906D9}"/>
    <hyperlink ref="P868" r:id="rId1700" display="https://my.zakupivli.pro/remote/dispatcher/state_purchase_view/57077647" xr:uid="{4DDBB2EE-4E42-46E4-825A-A67045802130}"/>
    <hyperlink ref="P869" r:id="rId1701" display="https://my.zakupivli.pro/remote/dispatcher/state_purchase_view/57062513" xr:uid="{9F231378-065C-4200-958B-64525E255BC0}"/>
    <hyperlink ref="P870" r:id="rId1702" display="https://my.zakupivli.pro/remote/dispatcher/state_purchase_view/57062513" xr:uid="{53F36DFF-39F9-42ED-824D-E761B9F71BEE}"/>
    <hyperlink ref="P871" r:id="rId1703" display="https://my.zakupivli.pro/remote/dispatcher/state_purchase_view/57062513" xr:uid="{159D8471-AC3E-4406-8E3B-FF1BB1A394DE}"/>
    <hyperlink ref="P872" r:id="rId1704" display="https://my.zakupivli.pro/remote/dispatcher/state_purchase_view/57062513" xr:uid="{AC0EEE5C-AB8F-4169-A5C4-A2F3C01C4305}"/>
    <hyperlink ref="P866" r:id="rId1705" display="https://my.zakupivli.pro/remote/dispatcher/state_purchase_view/57010056" xr:uid="{FC110D8A-3F11-4E4D-AFAB-F8DFEC963504}"/>
    <hyperlink ref="P867" r:id="rId1706" display="https://my.zakupivli.pro/remote/dispatcher/state_purchase_view/57010056" xr:uid="{26A6D916-0A7B-4405-8FCB-5A01E2DF4A72}"/>
    <hyperlink ref="N866" r:id="rId1707" xr:uid="{27943522-FCF2-431E-A519-EECC75CE8530}"/>
    <hyperlink ref="N867" r:id="rId1708" xr:uid="{A2BC5AAF-670B-495C-A667-068A11967E2A}"/>
    <hyperlink ref="N868" r:id="rId1709" xr:uid="{02B76875-709C-488B-A986-0758BF399DC5}"/>
    <hyperlink ref="N869" r:id="rId1710" xr:uid="{365F58B9-D32E-476E-B4FF-48BD7E4A4817}"/>
    <hyperlink ref="N870" r:id="rId1711" xr:uid="{E6F7F932-FE62-4076-8C83-66A84FD6027F}"/>
    <hyperlink ref="N871" r:id="rId1712" xr:uid="{30A22387-7363-4B92-85B5-3C3F627C773A}"/>
    <hyperlink ref="N872" r:id="rId1713" xr:uid="{5A669B0A-5EB3-4914-AB33-B2362DC9AE52}"/>
    <hyperlink ref="P873" r:id="rId1714" display="https://my.zakupivli.pro/remote/dispatcher/state_purchase_view/57102057" xr:uid="{D0D2EAFA-1372-4CB0-BFAF-58EC787D450A}"/>
    <hyperlink ref="P874" r:id="rId1715" display="https://my.zakupivli.pro/remote/dispatcher/state_purchase_view/57100319" xr:uid="{FF6D1515-EA9F-436A-AAD0-FF4850FA1528}"/>
    <hyperlink ref="P875" r:id="rId1716" display="https://my.zakupivli.pro/remote/dispatcher/state_purchase_view/57092256" xr:uid="{7E6EAC0D-1929-441D-BBA0-25DDCD15168F}"/>
    <hyperlink ref="P876" r:id="rId1717" display="https://my.zakupivli.pro/remote/dispatcher/state_purchase_view/57092017" xr:uid="{3850A6B3-22DC-4337-AA9A-73D33551F91E}"/>
    <hyperlink ref="P877" r:id="rId1718" display="https://my.zakupivli.pro/remote/dispatcher/state_purchase_view/57088046" xr:uid="{E84B79FD-ABFD-412D-9449-2651B97B9760}"/>
    <hyperlink ref="P878" r:id="rId1719" display="https://my.zakupivli.pro/remote/dispatcher/state_purchase_view/57084914" xr:uid="{8ED8B5CB-B432-468C-AD0F-AFEFC43D1D18}"/>
    <hyperlink ref="P879" r:id="rId1720" display="https://my.zakupivli.pro/remote/dispatcher/state_purchase_view/57084914" xr:uid="{4AE538C4-DA74-43EE-A856-6B0F5C8D6B04}"/>
    <hyperlink ref="N873" r:id="rId1721" xr:uid="{04DAF7A2-4506-4BB2-8F6F-E49EDA60E127}"/>
    <hyperlink ref="N874" r:id="rId1722" xr:uid="{064C0D4F-864E-47F8-A69D-922694F1DE3C}"/>
    <hyperlink ref="N875" r:id="rId1723" xr:uid="{4A309AF3-944E-4E54-B882-E5C49F441A9A}"/>
    <hyperlink ref="N876" r:id="rId1724" xr:uid="{54EBED21-C04C-4741-A0C1-2C65D9E169DC}"/>
    <hyperlink ref="N877" r:id="rId1725" xr:uid="{4513215C-3A1F-4EC9-9A1A-3A0B64015201}"/>
    <hyperlink ref="N878" r:id="rId1726" xr:uid="{7B2AA2A7-8616-4560-9E10-B25521C8DBE5}"/>
    <hyperlink ref="N879" r:id="rId1727" xr:uid="{FA58D01D-4A19-4F9F-B1C7-1D97E5C55ADD}"/>
    <hyperlink ref="P880" r:id="rId1728" display="https://my.zakupivli.pro/remote/dispatcher/state_purchase_view/57145030" xr:uid="{55FB04A7-B8FD-4DFC-AEBD-2881E2008DD8}"/>
    <hyperlink ref="P881" r:id="rId1729" display="https://my.zakupivli.pro/remote/dispatcher/state_purchase_view/57144174" xr:uid="{C7456E8A-C481-44BD-9C15-6D07248BA238}"/>
    <hyperlink ref="P882" r:id="rId1730" display="https://my.zakupivli.pro/remote/dispatcher/state_purchase_view/57141917" xr:uid="{B0034565-FCCA-4887-B22F-564671F34AD5}"/>
    <hyperlink ref="P883" r:id="rId1731" display="https://my.zakupivli.pro/remote/dispatcher/state_purchase_view/57141684" xr:uid="{1C4DF443-2C7A-4760-AA19-A051A34ACD40}"/>
    <hyperlink ref="P884" r:id="rId1732" display="https://my.zakupivli.pro/remote/dispatcher/state_purchase_view/57122049" xr:uid="{CAFF919F-21D0-4A64-8EEF-47E97463695C}"/>
    <hyperlink ref="P885" r:id="rId1733" display="https://my.zakupivli.pro/remote/dispatcher/state_purchase_view/57121076" xr:uid="{52692308-99C7-427B-AD1C-8ED03A7CCE0B}"/>
    <hyperlink ref="N880" r:id="rId1734" xr:uid="{05FAB159-0C58-44EE-8E97-B214FF5BC067}"/>
    <hyperlink ref="N881" r:id="rId1735" xr:uid="{63F212AD-9950-4422-B920-77AB3DE22956}"/>
    <hyperlink ref="N882" r:id="rId1736" xr:uid="{87788FAA-5FC5-4CE8-BDF0-E5AD7F814F55}"/>
    <hyperlink ref="N883" r:id="rId1737" xr:uid="{1C210E16-EF9A-4318-BA7D-3FB2B8AC0875}"/>
    <hyperlink ref="N884" r:id="rId1738" xr:uid="{5A22423F-3A51-4ADC-82FA-C25F271E060E}"/>
    <hyperlink ref="N885" r:id="rId1739" xr:uid="{7DC5FB78-F130-459B-B333-67DC57C6D16B}"/>
    <hyperlink ref="P886" r:id="rId1740" display="https://my.zakupivli.pro/remote/dispatcher/state_purchase_view/57188673" xr:uid="{735D3821-1287-460A-A89D-C42484E806CB}"/>
    <hyperlink ref="N886" r:id="rId1741" xr:uid="{26273E12-C410-4720-BC31-65EC1564AFED}"/>
    <hyperlink ref="P887" r:id="rId1742" display="https://my.zakupivli.pro/remote/dispatcher/state_purchase_view/57231734" xr:uid="{8C7043FD-3F90-43DB-A96B-12C51D53333B}"/>
    <hyperlink ref="P888" r:id="rId1743" display="https://my.zakupivli.pro/remote/dispatcher/state_purchase_view/57223306" xr:uid="{F1D8567A-0B89-4C6B-AB12-A83F018DC3CC}"/>
    <hyperlink ref="P889" r:id="rId1744" display="https://my.zakupivli.pro/remote/dispatcher/state_purchase_view/57220856" xr:uid="{5EC66308-27D9-4A10-AD75-DD4CDA9D5F35}"/>
    <hyperlink ref="P890" r:id="rId1745" display="https://my.zakupivli.pro/remote/dispatcher/state_purchase_view/57220098" xr:uid="{B5B1F49E-DC38-4979-8709-2832F53D2B7C}"/>
    <hyperlink ref="P891" r:id="rId1746" display="https://my.zakupivli.pro/remote/dispatcher/state_purchase_view/57218765" xr:uid="{C3DA9E99-803D-4C70-AD2D-AC0C38702C5C}"/>
    <hyperlink ref="P892" r:id="rId1747" display="https://my.zakupivli.pro/remote/dispatcher/state_purchase_view/57218243" xr:uid="{DF8F403B-C757-4FED-9B8D-94113A172E5F}"/>
    <hyperlink ref="P893" r:id="rId1748" display="https://my.zakupivli.pro/remote/dispatcher/state_purchase_view/57204593" xr:uid="{CB149DC7-42FA-49C5-95CB-A57E97C41CB7}"/>
    <hyperlink ref="N887" r:id="rId1749" xr:uid="{83AED35B-3459-479F-AE0A-445AC47D84D0}"/>
    <hyperlink ref="N888" r:id="rId1750" xr:uid="{41B3A769-3484-48DD-B207-A713BE667131}"/>
    <hyperlink ref="N889" r:id="rId1751" xr:uid="{CF9772E4-1441-4075-92D0-13B789EBB88C}"/>
    <hyperlink ref="N890" r:id="rId1752" xr:uid="{CEDF1CEF-5E4D-4810-9AC5-5CB1B4EDA984}"/>
    <hyperlink ref="N891" r:id="rId1753" xr:uid="{5CE2DEAD-7D00-4C18-A489-DFBDD83CD5D1}"/>
    <hyperlink ref="N892" r:id="rId1754" xr:uid="{5E9DE607-809C-4BF3-A39F-4072F1552F51}"/>
    <hyperlink ref="N893" r:id="rId1755" xr:uid="{5B0D8A00-44DA-49B6-B86B-A39DE70369B0}"/>
    <hyperlink ref="P894" r:id="rId1756" display="https://my.zakupivli.pro/remote/dispatcher/state_purchase_view/57272530" xr:uid="{C1B61652-020B-4539-86DD-BA8B5B428FF1}"/>
    <hyperlink ref="P895" r:id="rId1757" display="https://my.zakupivli.pro/remote/dispatcher/state_purchase_view/57269360" xr:uid="{E141420A-D9BF-4EF7-8A39-0A59C0ECA807}"/>
    <hyperlink ref="P896" r:id="rId1758" display="https://my.zakupivli.pro/remote/dispatcher/state_purchase_view/57248238" xr:uid="{2F9475B4-D144-4244-B06A-3642906A299A}"/>
    <hyperlink ref="N894" r:id="rId1759" xr:uid="{92E21D9F-5257-486B-B57C-1F27ACE03420}"/>
    <hyperlink ref="N895" r:id="rId1760" xr:uid="{22605485-A3B3-4E63-942F-E7845DA64489}"/>
    <hyperlink ref="N896" r:id="rId1761" xr:uid="{04F9C454-7F1A-48DC-8BF9-75C845C66861}"/>
    <hyperlink ref="P897" r:id="rId1762" display="https://my.zakupivli.pro/remote/dispatcher/state_purchase_view/57301275" xr:uid="{E70598EC-F8AA-4FC0-8A76-B672320C73C4}"/>
    <hyperlink ref="P898" r:id="rId1763" display="https://my.zakupivli.pro/remote/dispatcher/state_purchase_view/57295165" xr:uid="{C80488EC-391E-476C-B250-90D3BFBB36A8}"/>
    <hyperlink ref="P899" r:id="rId1764" display="https://my.zakupivli.pro/remote/dispatcher/state_purchase_view/57279883" xr:uid="{3463766F-D4BB-4C99-B0E6-6786A0F6103B}"/>
    <hyperlink ref="N897" r:id="rId1765" xr:uid="{66F50E58-2891-4D75-AE3F-DDE9C90AA267}"/>
    <hyperlink ref="N898" r:id="rId1766" xr:uid="{658F6F08-DBEF-4CA7-84CF-893F509681A7}"/>
    <hyperlink ref="N899" r:id="rId1767" xr:uid="{331193DE-DCA2-4169-B3A5-C2FDA4DA9E9C}"/>
    <hyperlink ref="P900" r:id="rId1768" display="https://my.zakupivli.pro/remote/dispatcher/state_purchase_view/57327334" xr:uid="{5BF417ED-C9CA-4E9E-AA6C-20071CD76B13}"/>
    <hyperlink ref="N900" r:id="rId1769" xr:uid="{770C3F7C-4D76-4520-A661-09E45522A7FA}"/>
    <hyperlink ref="P901" r:id="rId1770" display="https://my.zakupivli.pro/remote/dispatcher/state_purchase_view/57385934" xr:uid="{6418837D-6959-4FC2-887F-4693E229A1FD}"/>
    <hyperlink ref="P902" r:id="rId1771" display="https://my.zakupivli.pro/remote/dispatcher/state_purchase_view/57385694" xr:uid="{DEA0464B-E339-42B8-88B9-2CC7CEB5DB9D}"/>
    <hyperlink ref="P903" r:id="rId1772" display="https://my.zakupivli.pro/remote/dispatcher/state_purchase_view/57385694" xr:uid="{5AA66D49-D63A-46F1-B02F-EE90CFD10535}"/>
    <hyperlink ref="P904" r:id="rId1773" display="https://my.zakupivli.pro/remote/dispatcher/state_purchase_view/57385694" xr:uid="{4ACB510D-774D-416E-853E-044069751B61}"/>
    <hyperlink ref="P905" r:id="rId1774" display="https://my.zakupivli.pro/remote/dispatcher/state_purchase_view/57385694" xr:uid="{D121252F-759A-456D-BAAA-F10CE46BFEB8}"/>
    <hyperlink ref="P906" r:id="rId1775" display="https://my.zakupivli.pro/remote/dispatcher/state_purchase_view/57380194" xr:uid="{E1DB346D-9E82-4930-926D-927F02CD2D87}"/>
    <hyperlink ref="P907" r:id="rId1776" display="https://my.zakupivli.pro/remote/dispatcher/state_purchase_view/57407976" xr:uid="{F618411A-76E1-4461-81DC-74C86B2F3219}"/>
    <hyperlink ref="N901" r:id="rId1777" xr:uid="{AED371DC-8E6D-427E-BCF1-AEFAC0D3BE2D}"/>
    <hyperlink ref="N902" r:id="rId1778" xr:uid="{701C455F-9EF1-4995-AA6B-6492C86119A3}"/>
    <hyperlink ref="N903" r:id="rId1779" xr:uid="{1F3566FC-CE28-4C72-AAE5-0D01A9170B78}"/>
    <hyperlink ref="N904" r:id="rId1780" xr:uid="{547837F0-F010-4864-B9FC-8DB07BC5EA9A}"/>
    <hyperlink ref="N905" r:id="rId1781" xr:uid="{09976A2A-96F4-41D0-9CD8-EF57DF5F860E}"/>
    <hyperlink ref="N906" r:id="rId1782" xr:uid="{AFB2B379-1EA3-41ED-9DE2-482A86B38D43}"/>
    <hyperlink ref="N907" r:id="rId1783" xr:uid="{F3719ADA-5585-47D3-A848-96940E6787CF}"/>
    <hyperlink ref="P908" r:id="rId1784" display="https://my.zakupivli.pro/remote/dispatcher/state_purchase_view/57447516" xr:uid="{F55412F8-5B0F-41F0-B466-A9656BFE00D9}"/>
    <hyperlink ref="P909" r:id="rId1785" display="https://my.zakupivli.pro/remote/dispatcher/state_purchase_view/57446387" xr:uid="{F76A3220-41FD-4D77-AA25-D08D5E76CD4E}"/>
    <hyperlink ref="P910" r:id="rId1786" display="https://my.zakupivli.pro/remote/dispatcher/state_purchase_view/57445600" xr:uid="{0ABE0120-2D79-42D7-8739-EEBD20D954ED}"/>
    <hyperlink ref="P911" r:id="rId1787" display="https://my.zakupivli.pro/remote/dispatcher/state_purchase_view/57443185" xr:uid="{7FFF7976-4069-4188-BAE6-F7F64928EDC9}"/>
    <hyperlink ref="P912" r:id="rId1788" display="https://my.zakupivli.pro/remote/dispatcher/state_purchase_view/57441860" xr:uid="{8A63E464-2A9E-4666-93AB-93F74D7E0A96}"/>
    <hyperlink ref="P913" r:id="rId1789" display="https://my.zakupivli.pro/remote/dispatcher/state_purchase_view/57435375" xr:uid="{5FA9C13C-1BAD-4AF4-A445-70A25A5F7A73}"/>
    <hyperlink ref="N908" r:id="rId1790" xr:uid="{0B00E48B-D873-48BC-89B9-560BACAD2032}"/>
    <hyperlink ref="N909" r:id="rId1791" xr:uid="{9D89FDBD-34EC-49A6-B1F4-8FBB8CA033B1}"/>
    <hyperlink ref="N910" r:id="rId1792" xr:uid="{624D83AC-DF81-4ED7-8594-8362E8692CA2}"/>
    <hyperlink ref="N911" r:id="rId1793" xr:uid="{F3F7C2FF-C569-473C-8296-01C5DF7556B2}"/>
    <hyperlink ref="N912" r:id="rId1794" xr:uid="{08D971CD-6D58-4D29-B711-85B25BE975FD}"/>
    <hyperlink ref="N913" r:id="rId1795" xr:uid="{CD0481EF-D3FA-4935-B4F3-F5181D26AA68}"/>
    <hyperlink ref="P914" r:id="rId1796" display="https://my.zakupivli.pro/remote/dispatcher/state_purchase_view/57453868" xr:uid="{AD677C0D-0852-488B-A995-45292626B020}"/>
    <hyperlink ref="N914" r:id="rId1797" xr:uid="{F471F4FA-17EE-4734-85CE-A21C4E847856}"/>
    <hyperlink ref="P915" r:id="rId1798" display="https://my.zakupivli.pro/remote/dispatcher/state_purchase_view/57483469" xr:uid="{E47D05D4-1C00-48D3-B730-B523493E16F4}"/>
    <hyperlink ref="P916" r:id="rId1799" display="https://my.zakupivli.pro/remote/dispatcher/state_purchase_view/57480226" xr:uid="{3B62892E-B716-4B2C-9907-1B5FAC3B9BE5}"/>
    <hyperlink ref="P917" r:id="rId1800" display="https://my.zakupivli.pro/remote/dispatcher/state_purchase_view/57478572" xr:uid="{B99BE696-286E-4DC6-9E95-ECE652E7893D}"/>
    <hyperlink ref="P918" r:id="rId1801" display="https://my.zakupivli.pro/remote/dispatcher/state_purchase_view/57476914" xr:uid="{0B4AFDDE-3628-42A1-968D-E0234C567DF9}"/>
    <hyperlink ref="P919" r:id="rId1802" display="https://my.zakupivli.pro/remote/dispatcher/state_purchase_view/57476203" xr:uid="{3BDDC1D6-05E5-4F78-95F1-5743A480894D}"/>
    <hyperlink ref="P920" r:id="rId1803" display="https://my.zakupivli.pro/remote/dispatcher/state_purchase_view/57475723" xr:uid="{858DEBA4-B5BF-4643-86B9-B0923568ECB7}"/>
    <hyperlink ref="P921" r:id="rId1804" display="https://my.zakupivli.pro/remote/dispatcher/state_purchase_view/57469944" xr:uid="{72E220CA-A22A-4AEF-A697-0AFCABE9ECA4}"/>
    <hyperlink ref="N915" r:id="rId1805" xr:uid="{DC8793F4-4465-4F58-8584-FC87CFA4F4E8}"/>
    <hyperlink ref="N916" r:id="rId1806" xr:uid="{1A725801-B6BC-48FC-AF92-74163411C9E6}"/>
    <hyperlink ref="N917" r:id="rId1807" xr:uid="{A1483AE4-C49C-4EEF-8664-7BCF6DC4FE30}"/>
    <hyperlink ref="N918" r:id="rId1808" xr:uid="{97D72456-0DB8-4329-A266-42B3E7246D99}"/>
    <hyperlink ref="N919" r:id="rId1809" xr:uid="{7350F886-1CEF-4068-9504-F860896A1287}"/>
    <hyperlink ref="N920" r:id="rId1810" xr:uid="{887D9197-100E-4F20-9D11-BBD2BFB09614}"/>
    <hyperlink ref="N921" r:id="rId1811" xr:uid="{67DF8192-F936-4E72-86B5-5EADC3AA50C2}"/>
    <hyperlink ref="P922" r:id="rId1812" display="https://my.zakupivli.pro/remote/dispatcher/state_purchase_view/57524444" xr:uid="{705A4DE9-8B94-4634-BFA8-99A981E55B5B}"/>
    <hyperlink ref="P923" r:id="rId1813" display="https://my.zakupivli.pro/remote/dispatcher/state_purchase_view/57524423" xr:uid="{88FE3BA2-FD31-452E-B1BB-B55047C44558}"/>
    <hyperlink ref="N922" r:id="rId1814" xr:uid="{33413FD7-B088-422D-82EA-BCD21FE67555}"/>
    <hyperlink ref="N923" r:id="rId1815" xr:uid="{1E7FF446-BCE2-4F69-AC4B-C0825EF2DBEE}"/>
  </hyperlinks>
  <pageMargins left="0.7" right="0.7" top="0.75" bottom="0.75" header="0.3" footer="0.3"/>
  <pageSetup paperSize="9" scale="34" orientation="landscape" verticalDpi="0" r:id="rId18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2025-02-18T14:52:18Z</dcterms:modified>
</cp:coreProperties>
</file>