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9809B8E4-AB8D-4329-B92E-DB4FAE9918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64" i="1" l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 l="1"/>
  <c r="P1050" i="1"/>
  <c r="P1049" i="1" l="1"/>
  <c r="P1048" i="1"/>
  <c r="P1047" i="1"/>
  <c r="P1046" i="1"/>
  <c r="P1045" i="1" l="1"/>
  <c r="P1044" i="1"/>
  <c r="P1043" i="1" l="1"/>
  <c r="P1042" i="1"/>
  <c r="P1041" i="1" l="1"/>
  <c r="P1040" i="1"/>
  <c r="P1039" i="1"/>
  <c r="P1038" i="1"/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<sst xmlns="http://schemas.openxmlformats.org/spreadsheetml/2006/main" count="7496" uniqueCount="2254">
  <si>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</si>
  <si>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</si>
  <si>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</si>
  <si>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</si>
  <si>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</si>
  <si>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</si>
  <si>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</si>
  <si>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</si>
  <si>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</si>
  <si>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</si>
  <si>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</si>
  <si>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</si>
  <si>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</si>
  <si>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</si>
  <si>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</si>
  <si>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</si>
  <si>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</si>
  <si>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</si>
  <si>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</si>
  <si>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</si>
  <si>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</si>
  <si>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</si>
  <si>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</si>
  <si>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</si>
  <si>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</si>
  <si>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</si>
  <si>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</si>
  <si>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</si>
  <si>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</si>
  <si>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</si>
  <si>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</si>
  <si>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</si>
  <si>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</si>
  <si>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</si>
  <si>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</si>
  <si>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</si>
  <si>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</si>
  <si>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</si>
  <si>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</si>
  <si>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</si>
  <si>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</si>
  <si>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</si>
  <si>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</si>
  <si>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</si>
  <si>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</si>
  <si>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</si>
  <si>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</si>
  <si>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</si>
  <si>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</si>
  <si>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</si>
  <si>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</si>
  <si>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</si>
  <si>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</si>
  <si>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</si>
  <si>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</si>
  <si>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</si>
  <si>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</si>
  <si>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</si>
  <si>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</si>
  <si>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</si>
  <si>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</si>
  <si>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</si>
  <si>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</si>
  <si>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</si>
  <si>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</si>
  <si>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</si>
  <si>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</si>
  <si>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</si>
  <si>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</si>
  <si>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</si>
  <si>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</si>
  <si>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</si>
  <si>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</si>
  <si>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</si>
  <si>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</si>
  <si>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</si>
  <si>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</si>
  <si>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</si>
  <si>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</si>
  <si>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</si>
  <si>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</si>
  <si>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</si>
  <si>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</si>
  <si>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</si>
  <si>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</si>
  <si>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</si>
  <si>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</si>
  <si>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</si>
  <si>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</si>
  <si>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</si>
  <si>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</si>
  <si>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</si>
  <si>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</si>
  <si>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</si>
  <si>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</si>
  <si>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</si>
  <si>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</si>
  <si>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</si>
  <si>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</si>
  <si>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</si>
  <si>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</si>
  <si>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</si>
  <si>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</si>
  <si>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</si>
  <si>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</si>
  <si>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</si>
  <si>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</si>
  <si>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</si>
  <si>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</si>
  <si>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</si>
  <si>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</si>
  <si>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</si>
  <si>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</si>
  <si>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</si>
  <si>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</si>
  <si>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</si>
  <si>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</si>
  <si>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</si>
  <si>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</si>
  <si>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</si>
  <si>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</si>
  <si>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</si>
  <si>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</si>
  <si>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</si>
  <si>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</si>
  <si>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</si>
  <si>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</si>
  <si>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</si>
  <si>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</si>
  <si>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</si>
  <si>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</si>
  <si>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</si>
  <si>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</si>
  <si>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</si>
  <si>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</si>
  <si>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</si>
  <si>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</si>
  <si>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</si>
  <si>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</si>
  <si>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</si>
  <si>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</si>
  <si>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</si>
  <si>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</si>
  <si>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</si>
  <si>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</si>
  <si>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</si>
  <si>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</si>
  <si>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</si>
  <si>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</si>
  <si>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</si>
  <si>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</si>
  <si>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</si>
  <si>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</si>
  <si>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</si>
  <si>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</si>
  <si>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</si>
  <si>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</si>
  <si>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</si>
  <si>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</si>
  <si>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</si>
  <si>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</si>
  <si>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</si>
  <si>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</si>
  <si>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</si>
  <si>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</si>
  <si>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</si>
  <si>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</si>
  <si>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</si>
  <si>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</si>
  <si>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</si>
  <si>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</si>
  <si>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</si>
  <si>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</si>
  <si>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</si>
  <si>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</si>
  <si>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</si>
  <si>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</si>
  <si>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</si>
  <si>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</si>
  <si>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</si>
  <si>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</si>
  <si>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</si>
  <si>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</si>
  <si>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</si>
  <si>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</si>
  <si>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</si>
  <si>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</si>
  <si>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</si>
  <si>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</si>
  <si>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</si>
  <si>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</si>
  <si>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</si>
  <si>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</si>
  <si>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</si>
  <si>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</si>
  <si>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</si>
  <si>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</si>
  <si>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</si>
  <si>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</si>
  <si>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</si>
  <si>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</si>
  <si>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</si>
  <si>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</si>
  <si>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</si>
  <si>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</si>
  <si>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</si>
  <si>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</si>
  <si>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</si>
  <si>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</si>
  <si>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</si>
  <si>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</si>
  <si>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</si>
  <si>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</si>
  <si>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</si>
  <si>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</si>
  <si>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</si>
  <si>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</si>
  <si>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</si>
  <si>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</si>
  <si>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</si>
  <si>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</si>
  <si>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</si>
  <si>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</si>
  <si>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</si>
  <si>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</si>
  <si>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</si>
  <si>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</si>
  <si>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</si>
  <si>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</si>
  <si>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</si>
  <si>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</si>
  <si>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</si>
  <si>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</si>
  <si>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</si>
  <si>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</si>
  <si>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</si>
  <si>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</si>
  <si>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</si>
  <si>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</si>
  <si>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</si>
  <si>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</si>
  <si>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</si>
  <si>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</si>
  <si>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</si>
  <si>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</si>
  <si>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</si>
  <si>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</si>
  <si>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</si>
  <si>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</si>
  <si>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</si>
  <si>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</si>
  <si>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</si>
  <si>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</si>
  <si>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</si>
  <si>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</si>
  <si>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</si>
  <si>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</si>
  <si>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</si>
  <si>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</si>
  <si>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</si>
  <si>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</si>
  <si>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</si>
  <si>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</si>
  <si>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</si>
  <si>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</si>
  <si>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</si>
  <si>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</si>
  <si>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</si>
  <si>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</si>
  <si>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</si>
  <si>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</si>
  <si>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</si>
  <si>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</si>
  <si>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</si>
  <si>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</si>
  <si>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</si>
  <si>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</si>
  <si>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</si>
  <si>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</si>
  <si>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</si>
  <si>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</si>
  <si>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</si>
  <si>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</si>
  <si>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</si>
  <si>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</si>
  <si>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</si>
  <si>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</si>
  <si>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</si>
  <si>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</si>
  <si>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</si>
  <si>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</si>
  <si>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</si>
  <si>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</si>
  <si>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</si>
  <si>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</si>
  <si>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</si>
  <si>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</si>
  <si>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</si>
  <si>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</si>
  <si>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</si>
  <si>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</si>
  <si>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</si>
  <si>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</si>
  <si>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</si>
  <si>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</si>
  <si>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</si>
  <si>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</si>
  <si>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</si>
  <si>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</si>
  <si>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</si>
  <si>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</si>
  <si>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</si>
  <si>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</si>
  <si>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</si>
  <si>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</si>
  <si>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</si>
  <si>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</si>
  <si>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</si>
  <si>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</si>
  <si>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</si>
  <si>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</si>
  <si>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</si>
  <si>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</si>
  <si>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</si>
  <si>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</si>
  <si>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</si>
  <si>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</si>
  <si>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</si>
  <si>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</si>
  <si>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</si>
  <si>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</si>
  <si>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</si>
  <si>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</si>
  <si>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</si>
  <si>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</si>
  <si>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</si>
  <si>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</si>
  <si>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</si>
  <si>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</si>
  <si>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</si>
  <si>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</si>
  <si>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</si>
  <si>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</si>
  <si>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</si>
  <si>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</si>
  <si>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</si>
  <si>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</si>
  <si>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</si>
  <si>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</si>
  <si>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</si>
  <si>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</si>
  <si>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</si>
  <si>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</si>
  <si>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</si>
  <si>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</si>
  <si>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</si>
  <si>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</si>
  <si>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</si>
  <si>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</si>
  <si>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</si>
  <si>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</si>
  <si>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</si>
  <si>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</si>
  <si>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</si>
  <si>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</si>
  <si>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</si>
  <si>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</si>
  <si>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</si>
  <si>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</si>
  <si>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</si>
  <si>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</si>
  <si>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</si>
  <si>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</si>
  <si>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</si>
  <si>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</si>
  <si>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</si>
  <si>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</si>
  <si>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</si>
  <si>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</si>
  <si>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</si>
  <si>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</si>
  <si>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</si>
  <si>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</si>
  <si>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</si>
  <si>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</si>
  <si>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</si>
  <si>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</si>
  <si>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</si>
  <si>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</si>
  <si>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</si>
  <si>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</si>
  <si>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</si>
  <si>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</si>
  <si>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</si>
  <si>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</si>
  <si>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</si>
  <si>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</si>
  <si>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</si>
  <si>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</si>
  <si>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</si>
  <si>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</si>
  <si>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</si>
  <si>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</si>
  <si>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</si>
  <si>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</si>
  <si>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</si>
  <si>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</si>
  <si>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</si>
  <si>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</si>
  <si>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</si>
  <si>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</si>
  <si>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</si>
  <si>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</si>
  <si>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</si>
  <si>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</si>
  <si>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</si>
  <si>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</si>
  <si>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</si>
  <si>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</si>
  <si>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</si>
  <si>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</si>
  <si>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</si>
  <si>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</si>
  <si>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</si>
  <si>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</si>
  <si>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</si>
  <si>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</si>
  <si>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</si>
  <si>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</si>
  <si>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</si>
  <si>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</si>
  <si>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</si>
  <si>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</si>
  <si>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</si>
  <si>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</si>
  <si>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</si>
  <si>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</si>
  <si>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</si>
  <si>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</si>
  <si>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</si>
  <si>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</si>
  <si>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</si>
  <si>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</si>
  <si>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</si>
  <si>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</si>
  <si>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</si>
  <si>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</si>
  <si>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</si>
  <si>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</si>
  <si>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</si>
  <si>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</si>
  <si>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</si>
  <si>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</si>
  <si>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</si>
  <si>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</si>
  <si>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</si>
  <si>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</si>
  <si>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</si>
  <si>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</si>
  <si>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</si>
  <si>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</si>
  <si>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</si>
  <si>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</si>
  <si>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</si>
  <si>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</si>
  <si>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</si>
  <si>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</si>
  <si>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</si>
  <si>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</si>
  <si>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</si>
  <si>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</si>
  <si>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</si>
  <si>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</si>
  <si>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</si>
  <si>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</si>
  <si>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</si>
  <si>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</si>
  <si>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</si>
  <si>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</si>
  <si>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</si>
  <si>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</si>
  <si>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</si>
  <si>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</si>
  <si>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</si>
  <si>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</si>
  <si>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</si>
  <si>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</si>
  <si>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</si>
  <si>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</si>
  <si>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</si>
  <si>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</si>
  <si>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</si>
  <si>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</si>
  <si>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</si>
  <si>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</si>
  <si>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</si>
  <si>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</si>
  <si>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</si>
  <si>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</si>
  <si>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</si>
  <si>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</si>
  <si>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</si>
  <si>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</si>
  <si>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</si>
  <si>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</si>
  <si>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</si>
  <si>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</si>
  <si>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</si>
  <si>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</si>
  <si>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</si>
  <si>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</si>
  <si>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</si>
  <si>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</si>
  <si>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</si>
  <si>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</si>
  <si>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</si>
  <si>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</si>
  <si>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</si>
  <si>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</si>
  <si>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</si>
  <si>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</si>
  <si>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</si>
  <si>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</si>
  <si>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</si>
  <si>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</si>
  <si>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</si>
  <si>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</si>
  <si>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</si>
  <si>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</si>
  <si>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</si>
  <si>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</si>
  <si>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</si>
  <si>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</si>
  <si>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</si>
  <si>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</si>
  <si>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</si>
  <si>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</si>
  <si>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</si>
  <si>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</si>
  <si>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</si>
  <si>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</si>
  <si>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</si>
  <si>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</si>
  <si>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</si>
  <si>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</si>
  <si>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</si>
  <si>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</si>
  <si>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</si>
  <si>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</si>
  <si>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</si>
  <si>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</si>
  <si>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</si>
  <si>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</si>
  <si>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</si>
  <si>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</si>
  <si>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</si>
  <si>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</si>
  <si>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</si>
  <si>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</si>
  <si>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</si>
  <si>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</si>
  <si>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</si>
  <si>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</si>
  <si>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</si>
  <si>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</si>
  <si>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</si>
  <si>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</si>
  <si>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</si>
  <si>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</si>
  <si>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</si>
  <si>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</si>
  <si>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</si>
  <si>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</si>
  <si>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</si>
  <si>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</si>
  <si>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</si>
  <si>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</si>
  <si>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</si>
  <si>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</si>
  <si>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</si>
  <si>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</si>
  <si>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</si>
  <si>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</si>
  <si>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</si>
  <si>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</si>
  <si>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</si>
  <si>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</si>
  <si>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</si>
  <si>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</si>
  <si>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</si>
  <si>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</si>
  <si>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</si>
  <si>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</si>
  <si>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</si>
  <si>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</si>
  <si>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</si>
  <si>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</si>
  <si>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</si>
  <si>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</si>
  <si>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</si>
  <si>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</si>
  <si>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</si>
  <si>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</si>
  <si>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</si>
  <si>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</si>
  <si>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</si>
  <si>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</si>
  <si>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</si>
  <si>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</si>
  <si>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</si>
  <si>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</si>
  <si>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</si>
  <si>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</si>
  <si>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</si>
  <si>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</si>
  <si>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</si>
  <si>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</si>
  <si>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</si>
  <si>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</si>
  <si>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</si>
  <si>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</si>
  <si>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</si>
  <si>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</si>
  <si>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</si>
  <si>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</si>
  <si>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</si>
  <si>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</si>
  <si>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</si>
  <si>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</si>
  <si>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</si>
  <si>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</si>
  <si>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</si>
  <si>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</si>
  <si>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</si>
  <si>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</si>
  <si>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</si>
  <si>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</si>
  <si>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</si>
  <si>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</si>
  <si>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</si>
  <si>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</si>
  <si>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</si>
  <si>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</si>
  <si>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</si>
  <si>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</si>
  <si>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</si>
  <si>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</si>
  <si>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</si>
  <si>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</si>
  <si>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</si>
  <si>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</si>
  <si>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</si>
  <si>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</si>
  <si>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</si>
  <si>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</si>
  <si>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</si>
  <si>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</si>
  <si>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</si>
  <si>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</si>
  <si>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</si>
  <si>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</si>
  <si>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</si>
  <si>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</si>
  <si>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</si>
  <si>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</si>
  <si>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</si>
  <si>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</si>
  <si>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</si>
  <si>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</si>
  <si>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</si>
  <si>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</si>
  <si>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</si>
  <si>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</si>
  <si>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</si>
  <si>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</si>
  <si>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</si>
  <si>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</si>
  <si>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</si>
  <si>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</si>
  <si>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</si>
  <si>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</si>
  <si>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</si>
  <si>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</si>
  <si>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</si>
  <si>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</si>
  <si>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</si>
  <si>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</si>
  <si>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</si>
  <si>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</si>
  <si>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</si>
  <si>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</si>
  <si>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</si>
  <si>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</si>
  <si>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</si>
  <si>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</si>
  <si>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</si>
  <si>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</si>
  <si>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</si>
  <si>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</si>
  <si>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</si>
  <si>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</si>
  <si>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</si>
  <si>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</si>
  <si>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</si>
  <si>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</si>
  <si>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</si>
  <si>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</si>
  <si>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</si>
  <si>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</si>
  <si>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</si>
  <si>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</si>
  <si>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</si>
  <si>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</si>
  <si>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</si>
  <si>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</si>
  <si>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</si>
  <si>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</si>
  <si>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</si>
  <si>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</si>
  <si>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</si>
  <si>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</si>
  <si>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</si>
  <si>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</si>
  <si>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</si>
  <si>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</si>
  <si>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</si>
  <si>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</si>
  <si>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</si>
  <si>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</si>
  <si>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</si>
  <si>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</si>
  <si>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</si>
  <si>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</si>
  <si>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</si>
  <si>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</si>
  <si>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</si>
  <si>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</si>
  <si>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</si>
  <si>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</si>
  <si>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</si>
  <si>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</si>
  <si>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</si>
  <si>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</si>
  <si>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</si>
  <si>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</si>
  <si>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</si>
  <si>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</si>
  <si>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</si>
  <si>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</si>
  <si>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</si>
  <si>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</si>
  <si>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</si>
  <si>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</si>
  <si>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</si>
  <si>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</si>
  <si>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</si>
  <si>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</si>
  <si>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</si>
  <si>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</si>
  <si>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</si>
  <si>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</si>
  <si>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</si>
  <si>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</si>
  <si>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</si>
  <si>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</si>
  <si>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</si>
  <si>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</si>
  <si>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</si>
  <si>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</si>
  <si>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</si>
  <si>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</si>
  <si>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</si>
  <si>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</si>
  <si>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</si>
  <si>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</si>
  <si>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</si>
  <si>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</si>
  <si>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</si>
  <si>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</si>
  <si>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</si>
  <si>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</si>
  <si>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</si>
  <si>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</si>
  <si>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</si>
  <si>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</si>
  <si>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</si>
  <si>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</si>
  <si>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</si>
  <si>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</si>
  <si>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</si>
  <si>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</si>
  <si>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</si>
  <si>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</si>
  <si>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</si>
  <si>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</si>
  <si>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</si>
  <si>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</si>
  <si>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</si>
  <si>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</si>
  <si>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</si>
  <si>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</si>
  <si>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</si>
  <si>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</si>
  <si>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</si>
  <si>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</si>
  <si>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</si>
  <si>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</si>
  <si>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</si>
  <si>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</si>
  <si>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</si>
  <si>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</si>
  <si>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</si>
  <si>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</si>
  <si>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</si>
  <si>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</si>
  <si>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</si>
  <si>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</si>
  <si>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</si>
  <si>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</si>
  <si>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</si>
  <si>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</si>
  <si>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</si>
  <si>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</si>
  <si>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</si>
  <si>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</si>
  <si>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</si>
  <si>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</si>
  <si>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</si>
  <si>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</si>
  <si>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</si>
  <si>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</si>
  <si>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</si>
  <si>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</si>
  <si>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</si>
  <si>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</si>
  <si>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</si>
  <si>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</si>
  <si>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</si>
  <si>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</si>
  <si>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</si>
  <si>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</si>
  <si>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</si>
  <si>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</si>
  <si>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</si>
  <si>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</si>
  <si>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</si>
  <si>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</si>
  <si>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</si>
  <si>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</si>
  <si>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</si>
  <si>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</si>
  <si>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</si>
  <si>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</si>
  <si>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</si>
  <si>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</si>
  <si>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</si>
  <si>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</si>
  <si>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</si>
  <si>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</si>
  <si>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</si>
  <si>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</si>
  <si>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</si>
  <si>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</si>
  <si>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</si>
  <si>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</si>
  <si>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</si>
  <si>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</si>
  <si>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</si>
  <si>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</si>
  <si>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</si>
  <si>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</si>
  <si>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</si>
  <si>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</si>
  <si>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</si>
  <si>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</si>
  <si>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</si>
  <si>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</si>
  <si>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</si>
  <si>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</si>
  <si>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</si>
  <si>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</si>
  <si>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</si>
  <si>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</si>
  <si>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</si>
  <si>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</si>
  <si>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</si>
  <si>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</si>
  <si>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</si>
  <si>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</si>
  <si>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</si>
  <si>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</si>
  <si>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</si>
  <si>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</si>
  <si>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</si>
  <si>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</si>
  <si>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</si>
  <si>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</si>
  <si>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</si>
  <si>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</si>
  <si>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</si>
  <si>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</si>
  <si>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</si>
  <si>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</si>
  <si>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</si>
  <si>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</si>
  <si>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</si>
  <si>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</si>
  <si>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</si>
  <si>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</si>
  <si>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</si>
  <si>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</si>
  <si>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</si>
  <si>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</si>
  <si>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</si>
  <si>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</si>
  <si>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</si>
  <si>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</si>
  <si>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</si>
  <si>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</si>
  <si>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</si>
  <si>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</si>
  <si>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</si>
  <si>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</si>
  <si>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</si>
  <si>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</si>
  <si>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</si>
  <si>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</si>
  <si>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</si>
  <si>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</si>
  <si>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</si>
  <si>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</si>
  <si>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</si>
  <si>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</si>
  <si>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</si>
  <si>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</si>
  <si>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</si>
  <si>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</si>
  <si>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</si>
  <si>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</si>
  <si>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</si>
  <si>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</si>
  <si>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</si>
  <si>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</si>
  <si>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</si>
  <si>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</si>
  <si>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</si>
  <si>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</si>
  <si>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</si>
  <si>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</si>
  <si>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</si>
  <si>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</si>
  <si>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</si>
  <si>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</si>
  <si>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</si>
  <si>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</si>
  <si>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</si>
  <si>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</si>
  <si>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</si>
  <si>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</si>
  <si>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</si>
  <si>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</si>
  <si>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</si>
  <si>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</si>
  <si>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</si>
  <si>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</si>
  <si>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</si>
  <si>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</si>
  <si>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</si>
  <si>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</si>
  <si>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</si>
  <si>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</si>
  <si>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</si>
  <si>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</si>
  <si>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</si>
  <si>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</si>
  <si>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</si>
  <si>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</si>
  <si>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</si>
  <si>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</si>
  <si>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</si>
  <si>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</si>
  <si>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</si>
  <si>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</si>
  <si>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</si>
  <si>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</si>
  <si>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</si>
  <si>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</si>
  <si>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</si>
  <si>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</si>
  <si>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</si>
  <si>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</si>
  <si>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</si>
  <si>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</si>
  <si>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</si>
  <si>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</si>
  <si>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</si>
  <si>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</si>
  <si>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</si>
  <si>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</si>
  <si>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</si>
  <si>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</si>
  <si>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</si>
  <si>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</si>
  <si>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</si>
  <si>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</si>
  <si>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</si>
  <si>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</si>
  <si>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</si>
  <si>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</si>
  <si>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</si>
  <si>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</si>
  <si>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</si>
  <si>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</si>
  <si>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</si>
  <si>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</si>
  <si>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</si>
  <si>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</si>
  <si>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</si>
  <si>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</si>
  <si>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</si>
  <si>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</si>
  <si>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</si>
  <si>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</si>
  <si>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</si>
  <si>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</si>
  <si>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</si>
  <si>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</si>
  <si>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</si>
  <si>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</si>
  <si>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</si>
  <si>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</si>
  <si>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</si>
  <si>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</si>
  <si>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</si>
  <si>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</si>
  <si>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</si>
  <si>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</si>
  <si>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</si>
  <si>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</si>
  <si>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</si>
  <si>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</si>
  <si>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</si>
  <si>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</si>
  <si>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</si>
  <si>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</si>
  <si>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</si>
  <si>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</si>
  <si>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</si>
  <si>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</si>
  <si>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</si>
  <si>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</si>
  <si>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</si>
  <si>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</si>
  <si>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</si>
  <si>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</si>
  <si>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</si>
  <si>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</si>
  <si>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</si>
  <si>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</si>
  <si>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</si>
  <si>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</si>
  <si>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</si>
  <si>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</si>
  <si>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</si>
  <si>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</si>
  <si>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</si>
  <si>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</si>
  <si>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</si>
  <si>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</si>
  <si>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</si>
  <si>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</si>
  <si>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</si>
  <si>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</si>
  <si>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</si>
  <si>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</si>
  <si>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</si>
  <si>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</si>
  <si>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</si>
  <si>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</si>
  <si>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</si>
  <si>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</si>
  <si>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</si>
  <si>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</si>
  <si>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</si>
  <si>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</si>
  <si>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</si>
  <si>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</si>
  <si>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</si>
  <si>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</si>
  <si>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</si>
  <si>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</si>
  <si>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</si>
  <si>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</si>
  <si>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</si>
  <si>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</si>
  <si>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</si>
  <si>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</si>
  <si>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</si>
  <si>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</si>
  <si>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</si>
  <si>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</si>
  <si>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</si>
  <si>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</si>
  <si>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</si>
  <si>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</si>
  <si>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</si>
  <si>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</si>
  <si>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</si>
  <si>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</si>
  <si>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</si>
  <si>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</si>
  <si>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</si>
  <si>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</si>
  <si>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</si>
  <si>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</si>
  <si>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</si>
  <si>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</si>
  <si>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</si>
  <si>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</si>
  <si>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</si>
  <si>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</si>
  <si>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</si>
  <si>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</si>
  <si>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</si>
  <si>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</si>
  <si>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</si>
  <si>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</si>
  <si>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</si>
  <si>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</si>
  <si>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</si>
  <si>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</si>
  <si>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</si>
  <si>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</si>
  <si>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</si>
  <si>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</si>
  <si>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</si>
  <si>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</si>
  <si>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</si>
  <si>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</si>
  <si>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</si>
  <si>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</si>
  <si>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</si>
  <si>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</si>
  <si>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</si>
  <si>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</si>
  <si>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</si>
  <si>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</si>
  <si>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</si>
  <si>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</si>
  <si>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</si>
  <si>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</si>
  <si>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</si>
  <si>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</si>
  <si>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</si>
  <si>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</si>
  <si>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</si>
  <si>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</si>
  <si>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</si>
  <si>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</si>
  <si>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</si>
  <si>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</si>
  <si>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</si>
  <si>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</si>
  <si>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</si>
  <si>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</si>
  <si>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</si>
  <si>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</si>
  <si>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</si>
  <si>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</si>
  <si>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</si>
  <si>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</si>
  <si>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</si>
  <si>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</si>
  <si>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</si>
  <si>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</si>
  <si>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</si>
  <si>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</si>
  <si>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</si>
  <si>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</si>
  <si>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</si>
  <si>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</si>
  <si>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</si>
  <si>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</si>
  <si>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</si>
  <si>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</si>
  <si>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</si>
  <si>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</si>
  <si>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</si>
  <si>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</si>
  <si>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</si>
  <si>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</si>
  <si>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</si>
  <si>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</si>
  <si>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</si>
  <si>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</si>
  <si>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</si>
  <si>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</si>
  <si>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</si>
  <si>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</si>
  <si>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</si>
  <si>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</si>
  <si>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</si>
  <si>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</si>
  <si>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</si>
  <si>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</si>
  <si>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</si>
  <si>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</si>
  <si>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</si>
  <si>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</si>
  <si>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</si>
  <si>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</si>
  <si>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</si>
  <si>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</si>
  <si>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</si>
  <si>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</si>
  <si>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</si>
  <si>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</si>
  <si>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</si>
  <si>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</si>
  <si>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</si>
  <si>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</si>
  <si>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</si>
  <si>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</si>
  <si>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</si>
  <si>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</si>
  <si>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</si>
  <si>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</si>
  <si>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</si>
  <si>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</si>
  <si>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</si>
  <si>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</si>
  <si>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</si>
  <si>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</si>
  <si>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</si>
  <si>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</si>
  <si>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</si>
  <si>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</si>
  <si>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</si>
  <si>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</si>
  <si>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</si>
  <si>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</si>
  <si>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</si>
  <si>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</si>
  <si>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</si>
  <si>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</si>
  <si>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</si>
  <si>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</si>
  <si>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</si>
  <si>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</si>
  <si>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</si>
  <si>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</si>
  <si>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</si>
  <si>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</si>
  <si>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</si>
  <si>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</si>
  <si>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</si>
  <si>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</si>
  <si>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</si>
  <si>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</si>
  <si>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</si>
  <si>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</si>
  <si>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</si>
  <si>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</si>
  <si>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</si>
  <si>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</si>
  <si>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</si>
  <si>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</si>
  <si>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</si>
  <si>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</si>
  <si>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</si>
  <si>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</si>
  <si>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</si>
  <si>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</si>
  <si>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</si>
  <si>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</si>
  <si>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</si>
  <si>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</si>
  <si>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</si>
  <si>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</si>
  <si>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</si>
  <si>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</si>
  <si>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</si>
  <si>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</si>
  <si>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</si>
  <si>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</si>
  <si>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</si>
  <si>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</si>
  <si>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</si>
  <si>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</si>
  <si>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</si>
  <si>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</si>
  <si>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</si>
  <si>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</si>
  <si>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</si>
  <si>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</si>
  <si>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</si>
  <si>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</si>
  <si>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</si>
  <si>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</si>
  <si>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</si>
  <si>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</si>
  <si>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</si>
  <si>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</si>
  <si>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</si>
  <si>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</si>
  <si>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</si>
  <si>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</si>
  <si>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</si>
  <si>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</si>
  <si>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</si>
  <si>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</si>
  <si>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</si>
  <si>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</si>
  <si>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</si>
  <si>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</si>
  <si>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</si>
  <si>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</si>
  <si>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</si>
  <si>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</si>
  <si>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</si>
  <si>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</si>
  <si>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</si>
  <si>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</si>
  <si>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</si>
  <si>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</si>
  <si>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</si>
  <si>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</si>
  <si>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</si>
  <si>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</si>
  <si>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</si>
  <si>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</si>
  <si>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</si>
  <si>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</si>
  <si>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</si>
  <si>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</si>
  <si>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</si>
  <si>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</si>
  <si>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</si>
  <si>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</si>
  <si>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</si>
  <si>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</si>
  <si>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</si>
  <si>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</si>
  <si>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</si>
  <si>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</si>
  <si>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</si>
  <si>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</si>
  <si>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</si>
  <si>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</si>
  <si>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</si>
  <si>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</si>
  <si>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</si>
  <si>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</si>
  <si>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</si>
  <si>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</si>
  <si>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</si>
  <si>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</si>
  <si>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</si>
  <si>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</si>
  <si>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</si>
  <si>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</si>
  <si>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</si>
  <si>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</si>
  <si>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</si>
  <si>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</si>
  <si>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</si>
  <si>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</si>
  <si>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</si>
  <si>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</si>
  <si>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</si>
  <si>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</si>
  <si>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</si>
  <si>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</si>
  <si>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</si>
  <si>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</si>
  <si>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</si>
  <si>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</si>
  <si>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</si>
  <si>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</si>
  <si>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</si>
  <si>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</si>
  <si>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</si>
  <si>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</si>
  <si>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</si>
  <si>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</si>
  <si>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</si>
  <si>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</si>
  <si>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</si>
  <si>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</si>
  <si>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</si>
  <si>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</si>
  <si>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</si>
  <si>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</si>
  <si>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</si>
  <si>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</si>
  <si>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</si>
  <si>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</si>
  <si>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</si>
  <si>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</si>
  <si>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</si>
  <si>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</si>
  <si>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</si>
  <si>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</si>
  <si>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</si>
  <si>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</si>
  <si>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</si>
  <si>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</si>
  <si>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</si>
  <si>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</si>
  <si>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</si>
  <si>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</si>
  <si>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</si>
  <si>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</si>
  <si>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</si>
  <si>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</si>
  <si>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</si>
  <si>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</si>
  <si>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</si>
  <si>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</si>
  <si>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</si>
  <si>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</si>
  <si>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</si>
  <si>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</si>
  <si>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</si>
  <si>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</si>
  <si>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</si>
  <si>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</si>
  <si>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</si>
  <si>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</si>
  <si>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</si>
  <si>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</si>
  <si>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</si>
  <si>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</si>
  <si>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</si>
  <si>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</si>
  <si>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</si>
  <si>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</si>
  <si>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</si>
  <si>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</si>
  <si>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</si>
  <si>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</si>
  <si>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</si>
  <si>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</si>
  <si>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</si>
  <si>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</si>
  <si>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</si>
  <si>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</si>
  <si>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</si>
  <si>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</si>
  <si>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</si>
  <si>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</si>
  <si>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</si>
  <si>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</si>
  <si>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</si>
  <si>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</si>
  <si>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</si>
  <si>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</si>
  <si>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</si>
  <si>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</si>
  <si>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</si>
  <si>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</si>
  <si>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</si>
  <si>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</si>
  <si>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</si>
  <si>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</si>
  <si>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</si>
  <si>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</si>
  <si>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</si>
  <si>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</si>
  <si>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</si>
  <si>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</si>
  <si>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</si>
  <si>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</si>
  <si>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</si>
  <si>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</si>
  <si>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</si>
  <si>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</si>
  <si>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</si>
  <si>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</si>
  <si>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</si>
  <si>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</si>
  <si>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</si>
  <si>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</si>
  <si>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</si>
  <si>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</si>
  <si>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</si>
  <si>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</si>
  <si>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</si>
  <si>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</si>
  <si>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</si>
  <si>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</si>
  <si>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</si>
  <si>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</si>
  <si>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</si>
  <si>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</si>
  <si>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</si>
  <si>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</si>
  <si>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</si>
  <si>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</si>
  <si>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</si>
  <si>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</si>
  <si>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</si>
  <si>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</si>
  <si>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</si>
  <si>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</si>
  <si>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</si>
  <si>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</si>
  <si>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</si>
  <si>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</si>
  <si>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</si>
  <si>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</si>
  <si>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</si>
  <si>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</si>
  <si>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</si>
  <si>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</si>
  <si>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</si>
  <si>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</si>
  <si>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</si>
  <si>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</si>
  <si>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</si>
  <si>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</si>
  <si>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</si>
  <si>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</si>
  <si>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</si>
  <si>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</si>
  <si>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</si>
  <si>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</si>
  <si>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</si>
  <si>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</si>
  <si>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</si>
  <si>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</si>
  <si>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</si>
  <si>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</si>
  <si>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</si>
  <si>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</si>
  <si>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</si>
  <si>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</si>
  <si>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</si>
  <si>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</si>
  <si>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</si>
  <si>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</si>
  <si>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</si>
  <si>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</si>
  <si>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</si>
  <si>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</si>
  <si>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</si>
  <si>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</si>
  <si>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</si>
  <si>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</si>
  <si>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</si>
  <si>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</si>
  <si>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</si>
  <si>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</si>
  <si>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</si>
  <si>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</si>
  <si>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</si>
  <si>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</si>
  <si>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</si>
  <si>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</si>
  <si>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</si>
  <si>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</si>
  <si>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</si>
  <si>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</si>
  <si>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</si>
  <si>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</si>
  <si>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</si>
  <si>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</si>
  <si>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</si>
  <si>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</si>
  <si>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</si>
  <si>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</si>
  <si>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</si>
  <si>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</si>
  <si>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</si>
  <si>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</si>
  <si>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</si>
  <si>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</si>
  <si>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</si>
  <si>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</si>
  <si>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</si>
  <si>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</si>
  <si>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</si>
  <si>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</si>
  <si>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</si>
  <si>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</si>
  <si>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</si>
  <si>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</si>
  <si>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</si>
  <si>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</si>
  <si>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</si>
  <si>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</si>
  <si>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</si>
  <si>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</si>
  <si>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</si>
  <si>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</si>
  <si>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</si>
  <si>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</si>
  <si>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</si>
  <si>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</si>
  <si>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</si>
  <si>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</si>
  <si>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</si>
  <si>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</si>
  <si>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</si>
  <si>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</si>
  <si>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</si>
  <si>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</si>
  <si>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</si>
  <si>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</si>
  <si>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</si>
  <si>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</si>
  <si>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</si>
  <si>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</si>
  <si>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</si>
  <si>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</si>
  <si>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</si>
  <si>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</si>
  <si>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</si>
  <si>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</si>
  <si>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</si>
  <si>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</si>
  <si>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</si>
  <si>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</si>
  <si>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</si>
  <si>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</si>
  <si>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</si>
  <si>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</si>
  <si>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</si>
  <si>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</si>
  <si>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</si>
  <si>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</si>
  <si>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</si>
  <si>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</si>
  <si>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</si>
  <si>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</si>
  <si>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</si>
  <si>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</si>
  <si>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</si>
  <si>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</si>
  <si>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</si>
  <si>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</si>
  <si>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</si>
  <si>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</si>
  <si>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</si>
  <si>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</si>
  <si>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</si>
  <si>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</si>
  <si>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</si>
  <si>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</si>
  <si>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</si>
  <si>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</si>
  <si>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</si>
  <si>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</si>
  <si>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</si>
  <si>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</si>
  <si>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</si>
  <si>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</si>
  <si>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</si>
  <si>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</si>
  <si>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</si>
  <si>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</si>
  <si>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</si>
  <si>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</si>
  <si>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</si>
  <si>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</si>
  <si>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</si>
  <si>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</si>
  <si>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</si>
  <si>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</si>
  <si>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</si>
  <si>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</si>
  <si>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</si>
  <si>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</si>
  <si>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</si>
  <si>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</si>
  <si>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</si>
  <si>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Шафа КТПС 100 кВА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</si>
  <si>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</si>
  <si>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</si>
  <si>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</si>
  <si>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</si>
  <si>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</si>
  <si>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</si>
  <si>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</si>
  <si>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</si>
  <si>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</si>
  <si>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</si>
  <si>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</si>
  <si>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</si>
  <si>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</si>
  <si>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</si>
  <si>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</si>
  <si>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</si>
  <si>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</si>
  <si>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</si>
  <si>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</si>
  <si>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</si>
  <si>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</si>
  <si>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</si>
  <si>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</si>
  <si>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</si>
  <si>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</si>
  <si>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</si>
  <si>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</si>
  <si>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</si>
  <si>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</si>
  <si>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</si>
  <si>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</si>
  <si>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</si>
  <si>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</si>
  <si>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</si>
  <si>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</si>
  <si>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</si>
  <si>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</si>
  <si>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2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</si>
  <si>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</si>
  <si>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</si>
  <si>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</si>
  <si>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</si>
  <si>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</si>
  <si>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</si>
  <si>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</si>
  <si>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</si>
  <si>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</si>
  <si>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</si>
  <si>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</si>
  <si>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</si>
  <si>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</si>
  <si>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</si>
  <si>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</si>
  <si>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</si>
  <si>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</si>
  <si>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</si>
  <si>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</si>
  <si>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</si>
  <si>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Нове будівництво ЩТП-50/В (100 кВА) в сел. Вільшанка Голованівського району Кіровоградської області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</si>
  <si>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</si>
  <si>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</si>
  <si>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</si>
  <si>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</si>
  <si>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</si>
  <si>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</si>
  <si>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</si>
  <si>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</si>
  <si>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</si>
  <si>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</si>
  <si>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</si>
  <si>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</si>
  <si>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</si>
  <si>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https://zakupivli.pro/gov/tenders/ua-2025-01-23-015872-a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</si>
  <si>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</si>
  <si>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</si>
  <si>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</si>
  <si>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</si>
  <si>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</si>
  <si>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</si>
  <si>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</si>
  <si>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</si>
  <si>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</si>
  <si>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</si>
  <si>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</si>
  <si>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</si>
  <si>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</si>
  <si>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</si>
  <si>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</si>
  <si>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</si>
  <si>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</si>
  <si>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</si>
  <si>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</si>
  <si>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</si>
  <si>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</si>
  <si>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</si>
  <si>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</si>
  <si>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</si>
  <si>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</si>
  <si>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</si>
  <si>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</si>
  <si>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</si>
  <si>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</si>
  <si>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</si>
  <si>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</si>
  <si>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</si>
  <si>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</si>
  <si>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</si>
  <si>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</si>
  <si>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</si>
  <si>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</si>
  <si>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</si>
  <si>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</si>
  <si>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</si>
  <si>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</si>
  <si>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</si>
  <si>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</si>
  <si>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</si>
  <si>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</si>
  <si>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</si>
  <si>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</si>
  <si>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</si>
  <si>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</si>
  <si>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</si>
  <si>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</si>
  <si>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</si>
  <si>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</si>
  <si>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</si>
  <si>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</si>
  <si>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</si>
  <si>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</si>
  <si>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</si>
  <si>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</si>
  <si>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</si>
  <si>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</si>
  <si>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</si>
  <si>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</si>
  <si>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</si>
  <si>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</si>
  <si>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</si>
  <si>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</si>
  <si>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</si>
  <si>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</si>
  <si>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</si>
  <si>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</si>
  <si>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</si>
  <si>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</si>
  <si>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</si>
  <si>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</si>
  <si>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</si>
  <si>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</si>
  <si>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</si>
  <si>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</si>
  <si>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</si>
  <si>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</si>
  <si>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</si>
  <si>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</si>
  <si>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</si>
  <si>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</si>
  <si>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</si>
  <si>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</si>
  <si>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</si>
  <si>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</si>
  <si>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</si>
  <si>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</si>
  <si>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</si>
  <si>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</si>
  <si>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</si>
  <si>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</si>
  <si>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</si>
  <si>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</si>
  <si>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</si>
  <si>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</si>
  <si>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</si>
  <si>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</si>
  <si>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</si>
  <si>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</si>
  <si>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</si>
  <si>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</si>
  <si>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</si>
  <si>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</si>
  <si>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</si>
  <si>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</si>
  <si>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</si>
  <si>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</si>
  <si>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</si>
  <si>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</si>
  <si>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</si>
  <si>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</si>
  <si>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</si>
  <si>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</si>
  <si>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</si>
  <si>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</si>
  <si>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</si>
  <si>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</si>
  <si>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</si>
  <si>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</si>
  <si>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</si>
  <si>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</si>
  <si>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</si>
  <si>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</si>
  <si>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</si>
  <si>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</si>
  <si>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</si>
  <si>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</si>
  <si>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</si>
  <si>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</si>
  <si>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</si>
  <si>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</si>
  <si>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</si>
  <si>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</si>
  <si>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</si>
  <si>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</si>
  <si>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</si>
  <si>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</si>
  <si>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</si>
  <si>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</si>
  <si>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</si>
  <si>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</si>
  <si>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</si>
  <si>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</si>
  <si>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</si>
  <si>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</si>
  <si>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</si>
  <si>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</si>
  <si>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</si>
  <si>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</si>
  <si>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</si>
  <si>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</si>
  <si>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</si>
  <si>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</si>
  <si>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</si>
  <si>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</si>
  <si>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</si>
  <si>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</si>
  <si>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</si>
  <si>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</si>
  <si>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</si>
  <si>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</si>
  <si>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</si>
  <si>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</si>
  <si>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</si>
  <si>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</si>
  <si>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</si>
  <si>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</si>
  <si>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</si>
  <si>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</si>
  <si>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</si>
  <si>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</si>
  <si>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</si>
  <si>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</si>
  <si>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</si>
  <si>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</si>
  <si>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</si>
  <si>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</si>
  <si>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</si>
  <si>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</si>
  <si>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</si>
  <si>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</si>
  <si>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</si>
  <si>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</si>
  <si>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</si>
  <si>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</si>
  <si>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</si>
  <si>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</si>
  <si>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</si>
  <si>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</si>
  <si>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</si>
  <si>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</si>
  <si>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</si>
  <si>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</si>
  <si>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</si>
  <si>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</si>
  <si>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</si>
  <si>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</si>
  <si>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</si>
  <si>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</si>
  <si>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</si>
  <si>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</si>
  <si>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</si>
  <si>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</si>
  <si>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</si>
  <si>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</si>
  <si>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</si>
  <si>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</si>
  <si>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</si>
  <si>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</si>
  <si>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</si>
  <si>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</si>
  <si>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</si>
  <si>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</si>
  <si>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</si>
  <si>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</si>
  <si>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</si>
  <si>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</si>
  <si>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</si>
  <si>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</si>
  <si>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</si>
  <si>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</si>
  <si>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</si>
  <si>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</si>
  <si>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</si>
  <si>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</si>
  <si>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</si>
  <si>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</si>
  <si>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</si>
  <si>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</si>
  <si>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</si>
  <si>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</si>
  <si>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</si>
  <si>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</si>
  <si>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</si>
  <si>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</si>
  <si>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</si>
  <si>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</si>
  <si>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</si>
  <si>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</si>
  <si>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</si>
  <si>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</si>
  <si>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</si>
  <si>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</si>
  <si>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</si>
  <si>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</si>
  <si>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</si>
  <si>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</si>
  <si>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</si>
  <si>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</si>
  <si>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</si>
  <si>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</si>
  <si>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</si>
  <si>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</si>
  <si>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</si>
  <si>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</si>
  <si>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</si>
  <si>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</si>
  <si>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</si>
  <si>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</si>
  <si>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</si>
  <si>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</si>
  <si>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</si>
  <si>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</si>
  <si>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</si>
  <si>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</si>
  <si>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</si>
  <si>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</si>
  <si>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</si>
  <si>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</si>
  <si>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</si>
  <si>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</si>
  <si>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</si>
  <si>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</si>
  <si>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</si>
  <si>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</si>
  <si>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</si>
  <si>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</si>
  <si>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</si>
  <si>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</si>
  <si>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</si>
  <si>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</si>
  <si>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</si>
  <si>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</si>
  <si>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</si>
  <si>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</si>
  <si>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</si>
  <si>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</si>
  <si>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</si>
  <si>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</si>
  <si>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</si>
  <si>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</si>
  <si>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</si>
  <si>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</si>
  <si>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</si>
  <si>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</si>
  <si>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</si>
  <si>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</si>
  <si>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</si>
  <si>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</si>
  <si>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</si>
  <si>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</si>
  <si>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</si>
  <si>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</si>
  <si>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</si>
  <si>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</si>
  <si>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</si>
  <si>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</si>
  <si>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</si>
  <si>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</si>
  <si>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</si>
  <si>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</si>
  <si>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</si>
  <si>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</si>
  <si>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</si>
  <si>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</si>
  <si>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</si>
  <si>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</si>
  <si>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</si>
  <si>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</si>
  <si>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</si>
  <si>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</si>
  <si>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</si>
  <si>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</si>
  <si>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</si>
  <si>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</si>
  <si>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</si>
  <si>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</si>
  <si>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</si>
  <si>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</si>
  <si>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</si>
  <si>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</si>
  <si>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</si>
  <si>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</si>
  <si>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</si>
  <si>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</si>
  <si>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</si>
  <si>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</si>
  <si>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</si>
  <si>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</si>
  <si>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</si>
  <si>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</si>
  <si>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</si>
  <si>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</si>
  <si>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</si>
  <si>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</si>
  <si>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</si>
  <si>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</si>
  <si>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</si>
  <si>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</si>
  <si>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</si>
  <si>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</si>
  <si>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</si>
  <si>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</si>
  <si>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</si>
  <si>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</si>
  <si>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</si>
  <si>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</si>
  <si>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</si>
  <si>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</si>
  <si>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</si>
  <si>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</si>
  <si>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</si>
  <si>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</si>
  <si>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</si>
  <si>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</si>
  <si>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</si>
  <si>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</si>
  <si>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</si>
  <si>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</si>
  <si>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</si>
  <si>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</si>
  <si>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</si>
  <si>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</si>
  <si>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</si>
  <si>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</si>
  <si>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</si>
  <si>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</si>
  <si>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</si>
  <si>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</si>
  <si>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</si>
  <si>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</si>
  <si>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</si>
  <si>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</si>
  <si>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</si>
  <si>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</si>
  <si>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</si>
  <si>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</si>
  <si>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</si>
  <si>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</si>
  <si>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</si>
  <si>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</si>
  <si>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</si>
  <si>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</si>
  <si>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</si>
  <si>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</si>
  <si>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</si>
  <si>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</si>
  <si>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</si>
  <si>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</si>
  <si>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</si>
  <si>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</si>
  <si>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</si>
  <si>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</si>
  <si>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</si>
  <si>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</si>
  <si>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</si>
  <si>
    <t xml:space="preserve"> Ремонтно-відновлювальні роботи енергооб’єктів 0,4 кВ в аварійних ситуаціях</t>
  </si>
  <si>
    <t xml:space="preserve"> Ремонтно-відновлювальні роботи енергооб’єктів 6-10 кВ в аварійних ситуаціях</t>
  </si>
  <si>
    <t xml:space="preserve">44310000-6 Вироби з дроту </t>
  </si>
  <si>
    <t xml:space="preserve"> Вироби з дроту (або еквівалент) (основна діяльність):ЛОТ 1</t>
  </si>
  <si>
    <t xml:space="preserve"> Роботи по капітальному ремонту на ПС 150/35/6кВ Сільмаш-1 в частині заміни моторного приводу РПН силового трансформатора 1Т типу ТДТН-25000/150</t>
  </si>
  <si>
    <t xml:space="preserve"> 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</si>
  <si>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 xml:space="preserve"> Трансформатори (або еквівалент) (основна діяльність):ЛОТ 1</t>
  </si>
  <si>
    <t xml:space="preserve">31430000-9 Електричні акумулятори </t>
  </si>
  <si>
    <t xml:space="preserve"> 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</si>
  <si>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 xml:space="preserve"> Фарби (основна діяльність):Фарби (основна діяльність)</t>
  </si>
  <si>
    <t xml:space="preserve"> 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</si>
  <si>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 xml:space="preserve"> 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</si>
  <si>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 xml:space="preserve"> 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</si>
  <si>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 xml:space="preserve"> 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</si>
  <si>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 xml:space="preserve"> Баласти для розрядних ламп чи трубок</t>
  </si>
  <si>
    <t xml:space="preserve"> Абразивні вироби (основна діяльність):Абразивні вироби (основна діяльність)</t>
  </si>
  <si>
    <t xml:space="preserve"> 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</si>
  <si>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 xml:space="preserve"> Елементи електричних схем ЛОТ №1,2 (основна діяльність):ЛОТ2</t>
  </si>
  <si>
    <t xml:space="preserve"> Елементи електричних схем ЛОТ №1,2 (основна діяльність):ЛОТ1</t>
  </si>
  <si>
    <t xml:space="preserve"> Послуги з післягарантійного або негарантійного ремонту приладів обліку електричної енергії</t>
  </si>
  <si>
    <t xml:space="preserve"> 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</si>
  <si>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 xml:space="preserve"> Основні неорганічні хімічні речовини (основна діяльність):Основні неорганічні хімічні речовини (основна діяльність)</t>
  </si>
  <si>
    <t xml:space="preserve">50410000-2 Послуги з ремонту і технічного обслуговування вимірювальних, випробувальних і контрольних приладів </t>
  </si>
  <si>
    <t xml:space="preserve">09210000-4 Мастильні засоби </t>
  </si>
  <si>
    <t xml:space="preserve"> Шафа КТПС 160 кВА (зовнішне електропостачання житлового будинку, гр. Руденко С.В. в с. Липовеньке, Голованівського р-ну)</t>
  </si>
  <si>
    <t xml:space="preserve">42960000-3 Системи керування та контролю, друкарське і графічне обладнання та обладнання для автоматизації офісу й обробки інформації </t>
  </si>
  <si>
    <t xml:space="preserve">44110000-4 Конструкційні матеріали </t>
  </si>
  <si>
    <t xml:space="preserve"> Конструкційні матеріали (або еквівалент) (основна діяльність):ЛОТ 1</t>
  </si>
  <si>
    <t xml:space="preserve">19510000-4 Гумові вироби </t>
  </si>
  <si>
    <t xml:space="preserve"> Шафа КТП-400/10/0,4 У1 (або еквівалент) (приєднання):Шафа КТП-400/10/0,4 У1 (або еквівалент) (приєднання)</t>
  </si>
  <si>
    <t xml:space="preserve">31710000-6 Електронне обладнання </t>
  </si>
  <si>
    <t xml:space="preserve"> Електронне обладнання (або еквівалент) (основна діяльність):ЛОТ 1</t>
  </si>
  <si>
    <t xml:space="preserve"> Лічильники (основна діяльність):Лічильники (основна діяльність)</t>
  </si>
  <si>
    <t xml:space="preserve"> 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</si>
  <si>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 xml:space="preserve"> 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</si>
  <si>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 xml:space="preserve"> 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</si>
  <si>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 xml:space="preserve"> Телеметричне та термінальне обладнання (основна діяльність):Телеметричне та термінальне обладнання (основна діяльність)</t>
  </si>
  <si>
    <t xml:space="preserve"> Спеціалізована хімічна продукція (основна діяльність):Спеціалізована хімічна продукція (основна діяльність)</t>
  </si>
  <si>
    <t xml:space="preserve"> 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</si>
  <si>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 xml:space="preserve"> Елементи електричних схем ЛОТ №1-2 (основна діяльність):ЛОТ2</t>
  </si>
  <si>
    <t>Ремонт привода елегазового вимикача С-1 типу LTB-170 на ПС 150/35/10 кВ "Бобринець"</t>
  </si>
  <si>
    <t>Будівництво КЛ-10 кВ ком.№13 – оп.№1 (Л-165)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</si>
  <si>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 xml:space="preserve">Будівництво КЛ-10 кВ ком.№2 – оп.№1 (Л-161)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ЕМ)(приєднання) </t>
  </si>
  <si>
    <t>Будівництво ПЛ-10 кВ оп.№58/7 Л-165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</si>
  <si>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>https://zakupivli.pro/gov/tenders/ua-2025-05-30-006154-a</t>
  </si>
  <si>
    <t>https://zakupivli.pro/gov/tenders/ua-2025-05-30-000908-a</t>
  </si>
  <si>
    <t>https://zakupivli.pro/gov/tenders/ua-2025-05-30-000828-a</t>
  </si>
  <si>
    <t>https://zakupivli.pro/gov/tenders/ua-2025-05-30-000803-a</t>
  </si>
  <si>
    <t>Капітальний  ремонт будівлі ЗТП-1420 по пр. Будівельників, м.Олександрія, Кіровоградської обл.(Улаштування покрівлі з металопрофілю). Ремонтна програма.</t>
  </si>
  <si>
    <t>Капітальний  ремонт будівлі ЗТП-1208 по вул. Трудових резервів, смт. Димитрово, Олександрійського р-ну, Кіровоградської обл.(Улаштування покрівлі з металопрофілю, вимощення, мет. ворота). Ремонтні роботи.</t>
  </si>
  <si>
    <t>https://zakupivli.pro/gov/tenders/ua-2025-06-03-009863-a</t>
  </si>
  <si>
    <t>https://zakupivli.pro/gov/tenders/ua-2025-06-03-009568-a</t>
  </si>
  <si>
    <t>Муфти кабельні (приєднання)</t>
  </si>
  <si>
    <t>https://zakupivli.pro/gov/tenders/ua-2025-06-04-003192-a</t>
  </si>
  <si>
    <t>Капітальний ремонт будівлі ЗТП-220 по вул.Районний Бульвар 65-п, м.Кропивницький (Улаштування покрівлі з металопрофілю, мет.двері, вимощення) (ремонтна програма)</t>
  </si>
  <si>
    <t>https://zakupivli.pro/gov/tenders/ua-2025-06-04-001086-a</t>
  </si>
  <si>
    <t>Реконструкція ЗТП - 345  для зовнішнього електропостачання відділу комп’ютерної томографії КНП "Центральна міська лікарня" Міської ради міста Кропивницький", УКБ Кропивницької міської ради по вул. Салганні піски, буд.14 в м. Кропивницький (приєднання)</t>
  </si>
  <si>
    <t xml:space="preserve">Будівництво ПЛ,ПЛІ-0,4 кВ Л-4 КТП-114 в с.Грушка Благовіщенських ЕМ для зовнішнього електропостачання житлового будинку гр. Лебедин В.В. по вул. Центральна, 156 (приєднання) </t>
  </si>
  <si>
    <t>Будівництво ПЛ,ПЛІ-10-0,4 кВ Л-123 Л-1,2 КТП-426 в с.Великі Трояни Благовіщенських ЕМ для зовнішнього електропостачання 23/100 частини складу гр. Бирлівської Г.С. по пров. Степовий, 5-а Благовіщенські ЕМ (приєднання)</t>
  </si>
  <si>
    <t>Реконструкція ПЛ-0,4кВ Л-1 КТП-448 для зовнішнього електропостачання житлового будинку гр. Проданчук Т.В.  в с. Вільхове, вул. Сонячна, 65 Благовіщенські ЕМ (приєднання)</t>
  </si>
  <si>
    <t>https://zakupivli.pro/gov/tenders/ua-2025-06-05-004619-a</t>
  </si>
  <si>
    <t>https://zakupivli.pro/gov/tenders/ua-2025-06-05-002438-a</t>
  </si>
  <si>
    <t>https://zakupivli.pro/gov/tenders/ua-2025-06-05-002216-a</t>
  </si>
  <si>
    <t>https://zakupivli.pro/gov/tenders/ua-2025-06-05-002120-a</t>
  </si>
  <si>
    <t>Будівництво ПЛ,ПЛІ-10-0,4 кВ Л-104, Л-2 КТП-472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</si>
  <si>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Будівництво ЩТП-428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</si>
  <si>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https://zakupivli.pro/gov/tenders/ua-2025-06-06-006809-a</t>
  </si>
  <si>
    <t>https://zakupivli.pro/gov/tenders/ua-2025-06-06-006663-a</t>
  </si>
  <si>
    <t xml:space="preserve">Будівництво КЛ-6 кВ оп. №157-№157/1 Ф-18П ПС «Підгайці»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 </t>
  </si>
  <si>
    <t>Будівництво ПЛ-6 кВ оп. №157/1 до ЩТП-843 Ф-18П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</si>
  <si>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Будівництво ЩТП - 843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</si>
  <si>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Капітальний ремонт будівлі ЗТП-5 по вул.Шевченка 36-п, м.Кропивницький (вимощення, фарбування, металеві двері) (ремонтна програма)</t>
  </si>
  <si>
    <t>Капітальний ремонт будівлі ЗТП-5А по вул.Шевченка 36-п, м.Кропивницький (фасад, металеві двері) (ремонтна програма)</t>
  </si>
  <si>
    <t>Будівництво двох КЛ-10кВ Л-109, Л-104 від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 (приєднання)</t>
  </si>
  <si>
    <t>Технічне переоснащення ПС "ПТО" 150/35/10кВ для приєднання електроустановки зберігання енергії ТОВ "ОЛЕКСАНДРІЙСЬКА БЕСС", що знаходиться за адресою: Кіровоградська область, Олександрійський район, м. Олександрія, шосе Дніпровське, кад.№3510300000:07:230:0003. (із використанням матеріалів підрядника) (приєднання)</t>
  </si>
  <si>
    <t>Технічне переоснащення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Кад.№3510600000:50:231:0010. (із використанням матеріалів підрядника) (приєднання)</t>
  </si>
  <si>
    <t>Будівництво двох КЛ-10кВ Л-316, Л-434 від ПС "ПТО" 150/35/10кВ для приєднання електроустановки зберігання енергії ТОВ "ОЛЕКСАНДРІЙСЬКА БЕСС", що знаходиться за адресою, Кіровоградська область, Олександрійський район,  м. Олександрія, шосе Дніпровське, кад. №3510300000:07:230:0003 (приєднання)</t>
  </si>
  <si>
    <t>Технічне переоснащення ПС 150/110/35/10кВ "Новомиргородська" для приєднання електроустановки зберігання енергії ТОВ "НОВОМИРГОРОДСЬКА БЕСС", що знаходиться за адресою, м. Новомиргород (за межами населеного пункту) Кад.номер:3523810100:03:000:0017 (приєднання)</t>
  </si>
  <si>
    <t>Будівництво двох КЛ-10кВ Ф-33Г, Ф47Г від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(приєднання)</t>
  </si>
  <si>
    <t>Технічне переоснащення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(із використанням матеріалів підрядника) (приєднання)</t>
  </si>
  <si>
    <t>Нове будівництво двох КЛ-10кВ Л-137, Л-157 видачі потужності електроустановки зберігання енергії ТОВ "НОВОМИРГОРОДСЬКА БЕСС", що знаходиться за адресою Новоукраїнський район, м. Новомиргород (за межами населеного пункту) (із матеріалів та обладнання підрядника) (приєднання)</t>
  </si>
  <si>
    <t>https://zakupivli.pro/gov/tenders/ua-2025-06-12-012234-a/lot-0a0fc49b923f404c943dc4e8936e94dc</t>
  </si>
  <si>
    <t>https://zakupivli.pro/gov/tenders/ua-2025-06-12-011681-a/lot-4f34003fa74d4c5fa982e862baf8a11f</t>
  </si>
  <si>
    <t>https://zakupivli.pro/gov/tenders/ua-2025-06-12-011075-a/lot-977eae71a9824ae8b72230ce316343fa</t>
  </si>
  <si>
    <t>https://zakupivli.pro/gov/tenders/ua-2025-06-12-010920-a/lot-744cd84cdf2d435aafecd57807db16ba</t>
  </si>
  <si>
    <t>https://zakupivli.pro/gov/tenders/ua-2025-06-12-008984-a</t>
  </si>
  <si>
    <t>https://zakupivli.pro/gov/tenders/ua-2025-06-12-008628-a</t>
  </si>
  <si>
    <t>https://zakupivli.pro/gov/tenders/ua-2025-06-12-008425-a</t>
  </si>
  <si>
    <t>https://zakupivli.pro/gov/tenders/ua-2025-06-12-001850-a</t>
  </si>
  <si>
    <t>https://zakupivli.pro/gov/tenders/ua-2025-06-12-001669-a</t>
  </si>
  <si>
    <t>https://zakupivli.pro/gov/tenders/ua-2025-06-12-000344-a/lot-6678744630fd4adaa7ca7fd43269f9a9</t>
  </si>
  <si>
    <t>https://zakupivli.pro/gov/tenders/ua-2025-06-12-000284-a/lot-1e0182cc577d49c9af4f2131102c902f</t>
  </si>
  <si>
    <t>https://zakupivli.pro/gov/tenders/ua-2025-06-12-000279-a/lot-f26ee65b706c4d75a5ba58abf9a1b833</t>
  </si>
  <si>
    <t>https://zakupivli.pro/gov/tenders/ua-2025-06-12-000131-a/lot-0554f39f1e12484bb119715e1c27b2dc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</si>
</sst>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00"/>
    <numFmt numFmtId="166" formatCode="#,##0.000"/>
    <numFmt numFmtId="167" formatCode="#,##0.0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0"/>
      <color rgb="FF000000"/>
      <name val="Arial"/>
      <family val="2"/>
    </font>
    <font>
      <sz val="12"/>
      <color rgb="FF0000FF"/>
      <name val="Arial"/>
      <family val="2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zakupivli.pro/gov/tenders/ua-2025-02-21-008660-a/lot-7d142c426f864b2b8364f606082d47f1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987" Type="http://schemas.openxmlformats.org/officeDocument/2006/relationships/hyperlink" Target="https://zakupivli.pro/gov/tenders/UA-2024-03-25-001186-a" TargetMode="External"/><Relationship Id="rId847" Type="http://schemas.openxmlformats.org/officeDocument/2006/relationships/hyperlink" Target="https://zakupivli.pro/gov/tenders/UA-2024-02-20-009792-a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051" Type="http://schemas.openxmlformats.org/officeDocument/2006/relationships/hyperlink" Target="https://my.zakupivli.pro/remote/dispatcher/state_purchase_view/59851810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1811" Type="http://schemas.openxmlformats.org/officeDocument/2006/relationships/hyperlink" Target="https://my.zakupivli.pro/remote/dispatcher/state_purchase_view/57606569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073" Type="http://schemas.openxmlformats.org/officeDocument/2006/relationships/hyperlink" Target="https://my.zakupivli.pro/remote/dispatcher/state_purchase_view/6006873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2095" Type="http://schemas.openxmlformats.org/officeDocument/2006/relationships/hyperlink" Target="https://zakupivli.pro/gov/tenders/ua-2025-06-12-000279-a/lot-f26ee65b706c4d75a5ba58abf9a1b833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044" Type="http://schemas.openxmlformats.org/officeDocument/2006/relationships/hyperlink" Target="https://my.zakupivli.pro/remote/dispatcher/state_purchase_view/59778258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1877" Type="http://schemas.openxmlformats.org/officeDocument/2006/relationships/hyperlink" Target="https://my.zakupivli.pro/remote/dispatcher/state_purchase_view/5809622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066" Type="http://schemas.openxmlformats.org/officeDocument/2006/relationships/hyperlink" Target="https://zakupivli.pro/gov/tenders/ua-2025-06-05-002120-a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0505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20" Type="http://schemas.openxmlformats.org/officeDocument/2006/relationships/hyperlink" Target="https://my.zakupki.prom.ua/remote/dispatcher/state_purchase_view/40091969" TargetMode="External"/><Relationship Id="rId2088" Type="http://schemas.openxmlformats.org/officeDocument/2006/relationships/hyperlink" Target="https://zakupivli.pro/gov/tenders/ua-2025-06-12-008984-a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2015" Type="http://schemas.openxmlformats.org/officeDocument/2006/relationships/hyperlink" Target="https://my.zakupivli.pro/remote/dispatcher/state_purchase_view/59464900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1988" Type="http://schemas.openxmlformats.org/officeDocument/2006/relationships/hyperlink" Target="https://zakupivli.pro/gov/tenders/ua-2025-05-06-010317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2059" Type="http://schemas.openxmlformats.org/officeDocument/2006/relationships/hyperlink" Target="https://my.zakupivli.pro/remote/dispatcher/state_purchase_view/59904811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2050" Type="http://schemas.openxmlformats.org/officeDocument/2006/relationships/hyperlink" Target="https://zakupivli.pro/gov/tenders/ua-2025-05-30-000803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072" Type="http://schemas.openxmlformats.org/officeDocument/2006/relationships/hyperlink" Target="https://my.zakupivli.pro/remote/dispatcher/state_purchase_view/60070202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094" Type="http://schemas.openxmlformats.org/officeDocument/2006/relationships/hyperlink" Target="https://zakupivli.pro/gov/tenders/ua-2025-06-12-000284-a/lot-1e0182cc577d49c9af4f2131102c902f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hyperlink" Target="https://my.zakupivli.pro/remote/dispatcher/state_purchase_view/59790031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065" Type="http://schemas.openxmlformats.org/officeDocument/2006/relationships/hyperlink" Target="https://zakupivli.pro/gov/tenders/ua-2025-06-05-002216-a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087" Type="http://schemas.openxmlformats.org/officeDocument/2006/relationships/hyperlink" Target="https://zakupivli.pro/gov/tenders/ua-2025-06-12-010920-a/lot-744cd84cdf2d435aafecd57807db16b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2058" Type="http://schemas.openxmlformats.org/officeDocument/2006/relationships/hyperlink" Target="https://zakupivli.pro/gov/tenders/ua-2025-06-04-001086-a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071" Type="http://schemas.openxmlformats.org/officeDocument/2006/relationships/hyperlink" Target="https://my.zakupivli.pro/remote/dispatcher/state_purchase_view/60071327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093" Type="http://schemas.openxmlformats.org/officeDocument/2006/relationships/hyperlink" Target="https://zakupivli.pro/gov/tenders/ua-2025-06-12-000344-a/lot-6678744630fd4adaa7ca7fd43269f9a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064" Type="http://schemas.openxmlformats.org/officeDocument/2006/relationships/hyperlink" Target="https://zakupivli.pro/gov/tenders/ua-2025-06-05-002438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086" Type="http://schemas.openxmlformats.org/officeDocument/2006/relationships/hyperlink" Target="https://zakupivli.pro/gov/tenders/ua-2025-06-12-011075-a/lot-977eae71a9824ae8b72230ce316343f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2057" Type="http://schemas.openxmlformats.org/officeDocument/2006/relationships/hyperlink" Target="https://my.zakupivli.pro/remote/dispatcher/state_purchase_view/59864438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2079" Type="http://schemas.openxmlformats.org/officeDocument/2006/relationships/hyperlink" Target="https://my.zakupivli.pro/remote/dispatcher/state_purchase_view/60047433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2070" Type="http://schemas.openxmlformats.org/officeDocument/2006/relationships/hyperlink" Target="https://zakupivli.pro/gov/tenders/ua-2025-06-06-006663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092" Type="http://schemas.openxmlformats.org/officeDocument/2006/relationships/hyperlink" Target="https://zakupivli.pro/gov/tenders/ua-2025-06-12-001669-a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063" Type="http://schemas.openxmlformats.org/officeDocument/2006/relationships/hyperlink" Target="https://zakupivli.pro/gov/tenders/ua-2025-06-05-004619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085" Type="http://schemas.openxmlformats.org/officeDocument/2006/relationships/hyperlink" Target="https://zakupivli.pro/gov/tenders/ua-2025-06-12-011681-a/lot-4f34003fa74d4c5fa982e862baf8a11f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2056" Type="http://schemas.openxmlformats.org/officeDocument/2006/relationships/hyperlink" Target="https://my.zakupivli.pro/remote/dispatcher/state_purchase_view/59869236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078" Type="http://schemas.openxmlformats.org/officeDocument/2006/relationships/hyperlink" Target="https://my.zakupivli.pro/remote/dispatcher/state_purchase_view/60047891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94" Type="http://schemas.openxmlformats.org/officeDocument/2006/relationships/hyperlink" Target="https://my.zakupivli.pro/remote/dispatcher/state_purchase_view/50933225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091" Type="http://schemas.openxmlformats.org/officeDocument/2006/relationships/hyperlink" Target="https://zakupivli.pro/gov/tenders/ua-2025-06-12-001850-a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049" Type="http://schemas.openxmlformats.org/officeDocument/2006/relationships/hyperlink" Target="https://zakupivli.pro/gov/tenders/ua-2025-05-30-000828-a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062" Type="http://schemas.openxmlformats.org/officeDocument/2006/relationships/hyperlink" Target="https://my.zakupivli.pro/remote/dispatcher/state_purchase_view/59899535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084" Type="http://schemas.openxmlformats.org/officeDocument/2006/relationships/hyperlink" Target="https://zakupivli.pro/gov/tenders/ua-2025-06-12-012234-a/lot-0a0fc49b923f404c943dc4e8936e94dc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055" Type="http://schemas.openxmlformats.org/officeDocument/2006/relationships/hyperlink" Target="https://zakupivli.pro/gov/tenders/ua-2025-06-04-003192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077" Type="http://schemas.openxmlformats.org/officeDocument/2006/relationships/hyperlink" Target="https://my.zakupivli.pro/remote/dispatcher/state_purchase_view/60062964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2090" Type="http://schemas.openxmlformats.org/officeDocument/2006/relationships/hyperlink" Target="https://zakupivli.pro/gov/tenders/ua-2025-06-12-008425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048" Type="http://schemas.openxmlformats.org/officeDocument/2006/relationships/hyperlink" Target="https://zakupivli.pro/gov/tenders/ua-2025-05-30-000908-a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061" Type="http://schemas.openxmlformats.org/officeDocument/2006/relationships/hyperlink" Target="https://my.zakupivli.pro/remote/dispatcher/state_purchase_view/59899840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083" Type="http://schemas.openxmlformats.org/officeDocument/2006/relationships/hyperlink" Target="https://my.zakupivli.pro/remote/dispatcher/state_purchase_view/60044037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2054" Type="http://schemas.openxmlformats.org/officeDocument/2006/relationships/hyperlink" Target="https://zakupivli.pro/gov/tenders/ua-2025-06-03-009568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076" Type="http://schemas.openxmlformats.org/officeDocument/2006/relationships/hyperlink" Target="https://my.zakupivli.pro/remote/dispatcher/state_purchase_view/60063461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047" Type="http://schemas.openxmlformats.org/officeDocument/2006/relationships/hyperlink" Target="https://zakupivli.pro/gov/tenders/ua-2025-05-30-006154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2069" Type="http://schemas.openxmlformats.org/officeDocument/2006/relationships/hyperlink" Target="https://zakupivli.pro/gov/tenders/ua-2025-06-06-006809-a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2060" Type="http://schemas.openxmlformats.org/officeDocument/2006/relationships/hyperlink" Target="https://my.zakupivli.pro/remote/dispatcher/state_purchase_view/59900219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082" Type="http://schemas.openxmlformats.org/officeDocument/2006/relationships/hyperlink" Target="https://my.zakupivli.pro/remote/dispatcher/state_purchase_view/60044361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053" Type="http://schemas.openxmlformats.org/officeDocument/2006/relationships/hyperlink" Target="https://zakupivli.pro/gov/tenders/ua-2025-06-03-009863-a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075" Type="http://schemas.openxmlformats.org/officeDocument/2006/relationships/hyperlink" Target="https://my.zakupivli.pro/remote/dispatcher/state_purchase_view/60064231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097" Type="http://schemas.openxmlformats.org/officeDocument/2006/relationships/printerSettings" Target="../printerSettings/printerSettings1.bin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046" Type="http://schemas.openxmlformats.org/officeDocument/2006/relationships/hyperlink" Target="https://my.zakupivli.pro/remote/dispatcher/state_purchase_view/59777997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068" Type="http://schemas.openxmlformats.org/officeDocument/2006/relationships/hyperlink" Target="https://my.zakupivli.pro/remote/dispatcher/state_purchase_view/59941599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081" Type="http://schemas.openxmlformats.org/officeDocument/2006/relationships/hyperlink" Target="https://my.zakupivli.pro/remote/dispatcher/state_purchase_view/60044375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2052" Type="http://schemas.openxmlformats.org/officeDocument/2006/relationships/hyperlink" Target="https://my.zakupivli.pro/remote/dispatcher/state_purchase_view/59851081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074" Type="http://schemas.openxmlformats.org/officeDocument/2006/relationships/hyperlink" Target="https://my.zakupivli.pro/remote/dispatcher/state_purchase_view/60068496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2096" Type="http://schemas.openxmlformats.org/officeDocument/2006/relationships/hyperlink" Target="https://zakupivli.pro/gov/tenders/ua-2025-06-12-000131-a/lot-0554f39f1e12484bb119715e1c27b2dc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2045" Type="http://schemas.openxmlformats.org/officeDocument/2006/relationships/hyperlink" Target="https://my.zakupivli.pro/remote/dispatcher/state_purchase_view/59778119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067" Type="http://schemas.openxmlformats.org/officeDocument/2006/relationships/hyperlink" Target="https://my.zakupivli.pro/remote/dispatcher/state_purchase_view/59941982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1010" Type="http://schemas.openxmlformats.org/officeDocument/2006/relationships/hyperlink" Target="https://zakupivli.pro/gov/tenders/UA-2024-04-01-005782-a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2089" Type="http://schemas.openxmlformats.org/officeDocument/2006/relationships/hyperlink" Target="https://zakupivli.pro/gov/tenders/ua-2025-06-12-008628-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402" Type="http://schemas.openxmlformats.org/officeDocument/2006/relationships/hyperlink" Target="https://zakupki.prom.ua/gov/tenders/UA-2023-07-24-009279-a" TargetMode="External"/><Relationship Id="rId1032" Type="http://schemas.openxmlformats.org/officeDocument/2006/relationships/hyperlink" Target="https://my.zakupivli.pro/remote/dispatcher/state_purchase_view/50200587" TargetMode="External"/><Relationship Id="rId1989" Type="http://schemas.openxmlformats.org/officeDocument/2006/relationships/hyperlink" Target="https://zakupivli.pro/gov/tenders/ua-2025-05-06-009792-a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2080" Type="http://schemas.openxmlformats.org/officeDocument/2006/relationships/hyperlink" Target="https://my.zakupivli.pro/remote/dispatcher/state_purchase_view/60044483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359" Type="http://schemas.openxmlformats.org/officeDocument/2006/relationships/hyperlink" Target="https://zakupivli.pro/gov/tenders/ua-2024-09-25-009794-a/lot-726c9645d8664293946e2f9fb5c142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75"/>
  <sheetViews>
    <sheetView tabSelected="1" zoomScale="54" zoomScaleNormal="55" workbookViewId="0">
      <pane ySplit="4" topLeftCell="A1063" activePane="bottomLeft" state="frozen"/>
      <selection pane="bottomLeft" activeCell="B1065" sqref="B1065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1" width="15.33203125" style="1" customWidth="1"/>
    <col min="12" max="12" width="10.33203125" style="1" customWidth="1"/>
    <col min="13" max="13" width="15.664062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524" t="s">
        <v>19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</row>
    <row r="2" spans="1:22" ht="99" customHeight="1" x14ac:dyDescent="0.3">
      <c r="A2" s="523" t="s">
        <v>1</v>
      </c>
      <c r="B2" s="523" t="s">
        <v>0</v>
      </c>
      <c r="C2" s="523" t="s">
        <v>29</v>
      </c>
      <c r="D2" s="523" t="s">
        <v>2</v>
      </c>
      <c r="E2" s="523" t="s">
        <v>3</v>
      </c>
      <c r="F2" s="523" t="s">
        <v>4</v>
      </c>
      <c r="G2" s="523" t="s">
        <v>5</v>
      </c>
      <c r="H2" s="523" t="s">
        <v>6</v>
      </c>
      <c r="I2" s="523"/>
      <c r="J2" s="523"/>
      <c r="K2" s="523" t="s">
        <v>7</v>
      </c>
      <c r="L2" s="523"/>
      <c r="M2" s="523"/>
      <c r="N2" s="523" t="s">
        <v>11</v>
      </c>
      <c r="O2" s="522" t="s">
        <v>12</v>
      </c>
      <c r="P2" s="523" t="s">
        <v>13</v>
      </c>
      <c r="Q2" s="523" t="s">
        <v>14</v>
      </c>
      <c r="R2" s="523"/>
      <c r="S2" s="523"/>
      <c r="T2" s="522" t="s">
        <v>16</v>
      </c>
      <c r="U2" s="523" t="s">
        <v>17</v>
      </c>
      <c r="V2" s="523" t="s">
        <v>18</v>
      </c>
    </row>
    <row r="3" spans="1:22" ht="103.95" customHeight="1" x14ac:dyDescent="0.3">
      <c r="A3" s="523"/>
      <c r="B3" s="523"/>
      <c r="C3" s="523"/>
      <c r="D3" s="523"/>
      <c r="E3" s="523"/>
      <c r="F3" s="523"/>
      <c r="G3" s="523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523"/>
      <c r="O3" s="522"/>
      <c r="P3" s="523"/>
      <c r="Q3" s="30" t="s">
        <v>8</v>
      </c>
      <c r="R3" s="30" t="s">
        <v>9</v>
      </c>
      <c r="S3" s="30" t="s">
        <v>15</v>
      </c>
      <c r="T3" s="522"/>
      <c r="U3" s="523"/>
      <c r="V3" s="523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48" t="s">
        <v>20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48" t="s">
        <v>20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394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448" t="s">
        <v>20</v>
      </c>
      <c r="F168" s="12" t="s">
        <v>391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448" t="s">
        <v>20</v>
      </c>
      <c r="F169" s="12" t="s">
        <v>392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395</v>
      </c>
      <c r="D170" s="30"/>
      <c r="E170" s="30" t="s">
        <v>75</v>
      </c>
      <c r="F170" s="12" t="s">
        <v>393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30" t="s">
        <v>396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448" t="s">
        <v>20</v>
      </c>
      <c r="F172" s="30" t="s">
        <v>402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403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405</v>
      </c>
      <c r="D174" s="30"/>
      <c r="E174" s="448" t="s">
        <v>20</v>
      </c>
      <c r="F174" s="30" t="s">
        <v>404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412</v>
      </c>
      <c r="D175" s="30" t="s">
        <v>58</v>
      </c>
      <c r="E175" s="448" t="s">
        <v>20</v>
      </c>
      <c r="F175" s="30" t="s">
        <v>410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448" t="s">
        <v>20</v>
      </c>
      <c r="F176" s="30" t="s">
        <v>411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405</v>
      </c>
      <c r="D177" s="30" t="s">
        <v>58</v>
      </c>
      <c r="E177" s="448" t="s">
        <v>20</v>
      </c>
      <c r="F177" s="30" t="s">
        <v>404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30" t="s">
        <v>405</v>
      </c>
      <c r="D178" s="30" t="s">
        <v>58</v>
      </c>
      <c r="E178" s="448" t="s">
        <v>20</v>
      </c>
      <c r="F178" s="30" t="s">
        <v>404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425</v>
      </c>
      <c r="D179" s="30"/>
      <c r="E179" s="30" t="s">
        <v>88</v>
      </c>
      <c r="F179" s="30" t="s">
        <v>416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425</v>
      </c>
      <c r="D180" s="30"/>
      <c r="E180" s="30" t="s">
        <v>88</v>
      </c>
      <c r="F180" s="30" t="s">
        <v>417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425</v>
      </c>
      <c r="D181" s="30"/>
      <c r="E181" s="30" t="s">
        <v>88</v>
      </c>
      <c r="F181" s="30" t="s">
        <v>418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425</v>
      </c>
      <c r="D182" s="30"/>
      <c r="E182" s="30" t="s">
        <v>88</v>
      </c>
      <c r="F182" s="30" t="s">
        <v>419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425</v>
      </c>
      <c r="D183" s="30"/>
      <c r="E183" s="30" t="s">
        <v>88</v>
      </c>
      <c r="F183" s="30" t="s">
        <v>420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421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422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423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424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448" t="s">
        <v>20</v>
      </c>
      <c r="F188" s="30" t="s">
        <v>438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448" t="s">
        <v>20</v>
      </c>
      <c r="F189" s="30" t="s">
        <v>439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448" t="s">
        <v>20</v>
      </c>
      <c r="F190" s="30" t="s">
        <v>440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48" t="s">
        <v>20</v>
      </c>
      <c r="F191" s="9" t="s">
        <v>441</v>
      </c>
      <c r="G191" s="9" t="s">
        <v>447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442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443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444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445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448" t="s">
        <v>20</v>
      </c>
      <c r="F196" s="30" t="s">
        <v>446</v>
      </c>
      <c r="G196" s="30" t="s">
        <v>447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48" t="s">
        <v>20</v>
      </c>
      <c r="F197" s="30" t="s">
        <v>459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48" t="s">
        <v>20</v>
      </c>
      <c r="F198" s="30" t="s">
        <v>460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463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464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465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466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467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468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475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448" t="s">
        <v>20</v>
      </c>
      <c r="F206" s="30" t="s">
        <v>476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479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448" t="s">
        <v>20</v>
      </c>
      <c r="F210" s="30" t="s">
        <v>480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481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448" t="s">
        <v>20</v>
      </c>
      <c r="F212" s="30" t="s">
        <v>482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448" t="s">
        <v>20</v>
      </c>
      <c r="F213" s="30" t="s">
        <v>483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484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448" t="s">
        <v>20</v>
      </c>
      <c r="F215" s="30" t="s">
        <v>485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448" t="s">
        <v>20</v>
      </c>
      <c r="F216" s="30" t="s">
        <v>488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448" t="s">
        <v>20</v>
      </c>
      <c r="F217" s="30" t="s">
        <v>489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448" t="s">
        <v>20</v>
      </c>
      <c r="F218" s="30" t="s">
        <v>486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448" t="s">
        <v>20</v>
      </c>
      <c r="F219" s="30" t="s">
        <v>487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448" t="s">
        <v>20</v>
      </c>
      <c r="F220" s="30" t="s">
        <v>504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30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511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448" t="s">
        <v>20</v>
      </c>
      <c r="F228" s="30" t="s">
        <v>512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530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448" t="s">
        <v>20</v>
      </c>
      <c r="F232" s="34" t="s">
        <v>531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448" t="s">
        <v>20</v>
      </c>
      <c r="F233" s="34" t="s">
        <v>532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448" t="s">
        <v>20</v>
      </c>
      <c r="F234" s="34" t="s">
        <v>533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448" t="s">
        <v>20</v>
      </c>
      <c r="F235" s="34" t="s">
        <v>534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48" t="s">
        <v>20</v>
      </c>
      <c r="F237" s="61" t="s">
        <v>545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48" t="s">
        <v>20</v>
      </c>
      <c r="F238" s="44" t="s">
        <v>547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48" t="s">
        <v>20</v>
      </c>
      <c r="F239" s="44" t="s">
        <v>549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48" t="s">
        <v>20</v>
      </c>
      <c r="F240" s="44" t="s">
        <v>551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542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517</v>
      </c>
      <c r="D243" s="39"/>
      <c r="E243" s="39" t="s">
        <v>88</v>
      </c>
      <c r="F243" s="39" t="s">
        <v>510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448" t="s">
        <v>20</v>
      </c>
      <c r="F244" s="39" t="s">
        <v>558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559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448" t="s">
        <v>20</v>
      </c>
      <c r="F245" s="39" t="s">
        <v>560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562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448" t="s">
        <v>20</v>
      </c>
      <c r="F246" s="39" t="s">
        <v>561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563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564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574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566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567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568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570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572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571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573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448" t="s">
        <v>20</v>
      </c>
      <c r="F252" s="44" t="s">
        <v>575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576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448" t="s">
        <v>20</v>
      </c>
      <c r="F253" s="64" t="s">
        <v>577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578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579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580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581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582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583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585</v>
      </c>
      <c r="O256" s="60">
        <v>45191</v>
      </c>
      <c r="P256" s="66" t="s">
        <v>584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448" t="s">
        <v>20</v>
      </c>
      <c r="F257" s="63" t="s">
        <v>586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587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448" t="s">
        <v>20</v>
      </c>
      <c r="F258" s="63" t="s">
        <v>588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589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448" t="s">
        <v>20</v>
      </c>
      <c r="F259" s="67" t="s">
        <v>590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591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448" t="s">
        <v>20</v>
      </c>
      <c r="F260" s="44" t="s">
        <v>592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593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517</v>
      </c>
      <c r="D261" s="70"/>
      <c r="E261" s="70" t="s">
        <v>88</v>
      </c>
      <c r="F261" s="44" t="s">
        <v>594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595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596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597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448" t="s">
        <v>20</v>
      </c>
      <c r="F263" s="44" t="s">
        <v>598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599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448" t="s">
        <v>20</v>
      </c>
      <c r="F264" s="72" t="s">
        <v>601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602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603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604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605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606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605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607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448" t="s">
        <v>20</v>
      </c>
      <c r="F268" s="44" t="s">
        <v>608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610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448" t="s">
        <v>20</v>
      </c>
      <c r="F269" s="44" t="s">
        <v>560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611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448" t="s">
        <v>20</v>
      </c>
      <c r="F270" s="44" t="s">
        <v>609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612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448" t="s">
        <v>20</v>
      </c>
      <c r="F271" s="44" t="s">
        <v>613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615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448" t="s">
        <v>20</v>
      </c>
      <c r="F272" s="44" t="s">
        <v>614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616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617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618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619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620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621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622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623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624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448" t="s">
        <v>20</v>
      </c>
      <c r="F277" s="44" t="s">
        <v>625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626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627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629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628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630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448" t="s">
        <v>20</v>
      </c>
      <c r="F280" s="41" t="s">
        <v>631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632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633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634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635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636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637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638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639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640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641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642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643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644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645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647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648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646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647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648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649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650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651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652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517</v>
      </c>
      <c r="D291" s="80"/>
      <c r="E291" s="91" t="s">
        <v>88</v>
      </c>
      <c r="F291" s="44" t="s">
        <v>653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655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517</v>
      </c>
      <c r="D292" s="91"/>
      <c r="E292" s="91" t="s">
        <v>88</v>
      </c>
      <c r="F292" s="44" t="s">
        <v>654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656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517</v>
      </c>
      <c r="D293" s="91"/>
      <c r="E293" s="91" t="s">
        <v>88</v>
      </c>
      <c r="F293" s="41" t="s">
        <v>657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658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517</v>
      </c>
      <c r="D294" s="91"/>
      <c r="E294" s="91" t="s">
        <v>88</v>
      </c>
      <c r="F294" s="44" t="s">
        <v>659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660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517</v>
      </c>
      <c r="D295" s="91"/>
      <c r="E295" s="91" t="s">
        <v>88</v>
      </c>
      <c r="F295" s="41" t="s">
        <v>661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662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663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665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664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666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667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670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668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671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669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672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673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675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674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676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677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680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678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681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679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682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517</v>
      </c>
      <c r="D306" s="91"/>
      <c r="E306" s="92" t="s">
        <v>88</v>
      </c>
      <c r="F306" s="44" t="s">
        <v>683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686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517</v>
      </c>
      <c r="D307" s="91"/>
      <c r="E307" s="92" t="s">
        <v>88</v>
      </c>
      <c r="F307" s="44" t="s">
        <v>684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687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517</v>
      </c>
      <c r="D308" s="91"/>
      <c r="E308" s="92" t="s">
        <v>88</v>
      </c>
      <c r="F308" s="44" t="s">
        <v>685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688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689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690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448" t="s">
        <v>20</v>
      </c>
      <c r="F310" s="44" t="s">
        <v>691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693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448" t="s">
        <v>20</v>
      </c>
      <c r="F311" s="44" t="s">
        <v>692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694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689</v>
      </c>
      <c r="D312" s="94"/>
      <c r="E312" s="94" t="s">
        <v>75</v>
      </c>
      <c r="F312" s="99" t="s">
        <v>695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696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689</v>
      </c>
      <c r="D313" s="94"/>
      <c r="E313" s="94" t="s">
        <v>75</v>
      </c>
      <c r="F313" s="94" t="s">
        <v>697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698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699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701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700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702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703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704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705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706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707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708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709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710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712</v>
      </c>
      <c r="D320" s="102"/>
      <c r="E320" s="102" t="s">
        <v>88</v>
      </c>
      <c r="F320" s="44" t="s">
        <v>711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713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412</v>
      </c>
      <c r="D321" s="102"/>
      <c r="E321" s="102" t="s">
        <v>88</v>
      </c>
      <c r="F321" s="41" t="s">
        <v>714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715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716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717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718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719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720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721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722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723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724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725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726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727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732</v>
      </c>
      <c r="D328" s="102"/>
      <c r="E328" s="103" t="s">
        <v>75</v>
      </c>
      <c r="F328" s="44" t="s">
        <v>728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735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729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736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733</v>
      </c>
      <c r="D330" s="103"/>
      <c r="E330" s="103" t="s">
        <v>75</v>
      </c>
      <c r="F330" s="44" t="s">
        <v>730</v>
      </c>
      <c r="G330" s="103" t="s">
        <v>737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738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734</v>
      </c>
      <c r="D331" s="103"/>
      <c r="E331" s="103" t="s">
        <v>75</v>
      </c>
      <c r="F331" s="44" t="s">
        <v>731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739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740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741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742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747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743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747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448" t="s">
        <v>20</v>
      </c>
      <c r="F335" s="44" t="s">
        <v>744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747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745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747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746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747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748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749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750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753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751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754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752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755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756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757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760</v>
      </c>
      <c r="D343" s="113" t="s">
        <v>58</v>
      </c>
      <c r="E343" s="113" t="s">
        <v>758</v>
      </c>
      <c r="F343" s="41" t="s">
        <v>759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761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762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769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763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770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764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771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765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772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766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773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767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774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768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775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776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777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448" t="s">
        <v>20</v>
      </c>
      <c r="F352" s="44" t="s">
        <v>778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779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780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781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782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783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784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786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785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787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788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790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789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791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792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793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734</v>
      </c>
      <c r="D360" s="117" t="s">
        <v>58</v>
      </c>
      <c r="E360" s="117" t="s">
        <v>75</v>
      </c>
      <c r="F360" s="44" t="s">
        <v>794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796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734</v>
      </c>
      <c r="D361" s="117" t="s">
        <v>58</v>
      </c>
      <c r="E361" s="117" t="s">
        <v>75</v>
      </c>
      <c r="F361" s="44" t="s">
        <v>795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796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517</v>
      </c>
      <c r="D362" s="117"/>
      <c r="E362" s="120" t="s">
        <v>75</v>
      </c>
      <c r="F362" s="41" t="s">
        <v>797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798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758</v>
      </c>
      <c r="F363" s="44" t="s">
        <v>799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800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804</v>
      </c>
      <c r="D364" s="120" t="s">
        <v>58</v>
      </c>
      <c r="E364" s="120" t="s">
        <v>75</v>
      </c>
      <c r="F364" s="44" t="s">
        <v>801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803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804</v>
      </c>
      <c r="D365" s="120" t="s">
        <v>58</v>
      </c>
      <c r="E365" s="120" t="s">
        <v>75</v>
      </c>
      <c r="F365" s="44" t="s">
        <v>802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803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405</v>
      </c>
      <c r="D366" s="120" t="s">
        <v>58</v>
      </c>
      <c r="E366" s="120" t="s">
        <v>75</v>
      </c>
      <c r="F366" s="44" t="s">
        <v>806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805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807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808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809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808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810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811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812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813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814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815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816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820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817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820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818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820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819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820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821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822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823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825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824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825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826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827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828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829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830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831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832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833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834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835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836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838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837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838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839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840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841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842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843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844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845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846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847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850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848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851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849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852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853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854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855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857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856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857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858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860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859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860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861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862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807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808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863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864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405</v>
      </c>
      <c r="D401" s="125" t="s">
        <v>58</v>
      </c>
      <c r="E401" s="125" t="s">
        <v>75</v>
      </c>
      <c r="F401" s="44" t="s">
        <v>865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871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405</v>
      </c>
      <c r="D402" s="125" t="s">
        <v>58</v>
      </c>
      <c r="E402" s="125" t="s">
        <v>75</v>
      </c>
      <c r="F402" s="44" t="s">
        <v>866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871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405</v>
      </c>
      <c r="D403" s="125" t="s">
        <v>58</v>
      </c>
      <c r="E403" s="125" t="s">
        <v>75</v>
      </c>
      <c r="F403" s="44" t="s">
        <v>867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871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405</v>
      </c>
      <c r="D404" s="125" t="s">
        <v>58</v>
      </c>
      <c r="E404" s="125" t="s">
        <v>75</v>
      </c>
      <c r="F404" s="44" t="s">
        <v>868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871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405</v>
      </c>
      <c r="D405" s="125" t="s">
        <v>58</v>
      </c>
      <c r="E405" s="125" t="s">
        <v>75</v>
      </c>
      <c r="F405" s="44" t="s">
        <v>869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871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405</v>
      </c>
      <c r="D406" s="125" t="s">
        <v>58</v>
      </c>
      <c r="E406" s="125" t="s">
        <v>75</v>
      </c>
      <c r="F406" s="44" t="s">
        <v>870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871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873</v>
      </c>
      <c r="D407" s="127" t="s">
        <v>58</v>
      </c>
      <c r="E407" s="127" t="s">
        <v>75</v>
      </c>
      <c r="F407" s="41" t="s">
        <v>872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874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875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877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876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878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884</v>
      </c>
      <c r="D410" s="129"/>
      <c r="E410" s="129" t="s">
        <v>88</v>
      </c>
      <c r="F410" s="44" t="s">
        <v>879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885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884</v>
      </c>
      <c r="D411" s="129"/>
      <c r="E411" s="129" t="s">
        <v>88</v>
      </c>
      <c r="F411" s="44" t="s">
        <v>880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886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884</v>
      </c>
      <c r="D412" s="129"/>
      <c r="E412" s="129" t="s">
        <v>88</v>
      </c>
      <c r="F412" s="44" t="s">
        <v>881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887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884</v>
      </c>
      <c r="D413" s="129"/>
      <c r="E413" s="129" t="s">
        <v>88</v>
      </c>
      <c r="F413" s="44" t="s">
        <v>882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888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884</v>
      </c>
      <c r="D414" s="129"/>
      <c r="E414" s="129" t="s">
        <v>88</v>
      </c>
      <c r="F414" s="44" t="s">
        <v>883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889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890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895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893</v>
      </c>
      <c r="D416" s="129" t="s">
        <v>58</v>
      </c>
      <c r="E416" s="129" t="s">
        <v>88</v>
      </c>
      <c r="F416" s="44" t="s">
        <v>891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896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894</v>
      </c>
      <c r="D417" s="129" t="s">
        <v>58</v>
      </c>
      <c r="E417" s="129" t="s">
        <v>75</v>
      </c>
      <c r="F417" s="44" t="s">
        <v>892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897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898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899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884</v>
      </c>
      <c r="D419" s="132"/>
      <c r="E419" s="132" t="s">
        <v>88</v>
      </c>
      <c r="F419" s="44" t="s">
        <v>900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904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884</v>
      </c>
      <c r="D420" s="132"/>
      <c r="E420" s="132" t="s">
        <v>88</v>
      </c>
      <c r="F420" s="44" t="s">
        <v>901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905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884</v>
      </c>
      <c r="D421" s="132"/>
      <c r="E421" s="132" t="s">
        <v>88</v>
      </c>
      <c r="F421" s="44" t="s">
        <v>902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906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884</v>
      </c>
      <c r="D422" s="132"/>
      <c r="E422" s="132" t="s">
        <v>88</v>
      </c>
      <c r="F422" s="44" t="s">
        <v>903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907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910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911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909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912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555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908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913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517</v>
      </c>
      <c r="D426" s="132"/>
      <c r="E426" s="137" t="s">
        <v>75</v>
      </c>
      <c r="F426" s="44" t="s">
        <v>914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915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916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932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917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933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918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934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919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935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920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936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921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937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922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938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923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939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924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940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925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941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926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942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927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943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928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944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929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945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930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946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931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947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448" t="s">
        <v>20</v>
      </c>
      <c r="F443" s="44" t="s">
        <v>948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951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448" t="s">
        <v>20</v>
      </c>
      <c r="F444" s="44" t="s">
        <v>949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952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448" t="s">
        <v>20</v>
      </c>
      <c r="F445" s="44" t="s">
        <v>950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953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448" t="s">
        <v>20</v>
      </c>
      <c r="F446" s="44" t="s">
        <v>954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959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448" t="s">
        <v>20</v>
      </c>
      <c r="F447" s="44" t="s">
        <v>955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960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448" t="s">
        <v>20</v>
      </c>
      <c r="F448" s="44" t="s">
        <v>956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961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957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962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958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963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448" t="s">
        <v>20</v>
      </c>
      <c r="F451" s="44" t="s">
        <v>964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966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448" t="s">
        <v>20</v>
      </c>
      <c r="F452" s="44" t="s">
        <v>965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967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969</v>
      </c>
      <c r="D453" s="132"/>
      <c r="E453" s="144" t="s">
        <v>75</v>
      </c>
      <c r="F453" s="44" t="s">
        <v>968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970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884</v>
      </c>
      <c r="D454" s="132"/>
      <c r="E454" s="146" t="s">
        <v>88</v>
      </c>
      <c r="F454" s="44" t="s">
        <v>972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973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884</v>
      </c>
      <c r="D455" s="132"/>
      <c r="E455" s="146" t="s">
        <v>88</v>
      </c>
      <c r="F455" s="44" t="s">
        <v>971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974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975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977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517</v>
      </c>
      <c r="D457" s="132"/>
      <c r="E457" s="149" t="s">
        <v>75</v>
      </c>
      <c r="F457" s="44" t="s">
        <v>976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978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979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980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981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985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982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986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983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987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984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988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991</v>
      </c>
      <c r="D463" s="154" t="s">
        <v>58</v>
      </c>
      <c r="E463" s="154" t="s">
        <v>75</v>
      </c>
      <c r="F463" s="44" t="s">
        <v>989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990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992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994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993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995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804</v>
      </c>
      <c r="D466" s="132"/>
      <c r="E466" s="160" t="s">
        <v>75</v>
      </c>
      <c r="F466" s="44" t="s">
        <v>996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1003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997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1004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998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1005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999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1006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1000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1007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894</v>
      </c>
      <c r="D471" s="132"/>
      <c r="E471" s="160" t="s">
        <v>75</v>
      </c>
      <c r="F471" s="44" t="s">
        <v>1001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1008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1002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1009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448" t="s">
        <v>20</v>
      </c>
      <c r="F473" s="44" t="s">
        <v>1010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1013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448" t="s">
        <v>20</v>
      </c>
      <c r="F474" s="44" t="s">
        <v>1011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1014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448" t="s">
        <v>20</v>
      </c>
      <c r="F475" s="44" t="s">
        <v>1012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1015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1016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1018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1017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1019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1020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1022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515</v>
      </c>
      <c r="D479" s="166" t="s">
        <v>58</v>
      </c>
      <c r="E479" s="166" t="s">
        <v>88</v>
      </c>
      <c r="F479" s="44" t="s">
        <v>1021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1023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884</v>
      </c>
      <c r="D480" s="132"/>
      <c r="E480" s="168" t="s">
        <v>88</v>
      </c>
      <c r="F480" s="44" t="s">
        <v>1026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1024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884</v>
      </c>
      <c r="D481" s="132"/>
      <c r="E481" s="168" t="s">
        <v>88</v>
      </c>
      <c r="F481" s="44" t="s">
        <v>1027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1025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884</v>
      </c>
      <c r="D482" s="132"/>
      <c r="E482" s="168" t="s">
        <v>88</v>
      </c>
      <c r="F482" s="44" t="s">
        <v>1029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1028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884</v>
      </c>
      <c r="D483" s="132"/>
      <c r="E483" s="168" t="s">
        <v>88</v>
      </c>
      <c r="F483" s="44" t="s">
        <v>1031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1030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1032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1038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1033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1038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884</v>
      </c>
      <c r="D486" s="132"/>
      <c r="E486" s="171" t="s">
        <v>88</v>
      </c>
      <c r="F486" s="44" t="s">
        <v>1034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1039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884</v>
      </c>
      <c r="D487" s="132"/>
      <c r="E487" s="171" t="s">
        <v>88</v>
      </c>
      <c r="F487" s="44" t="s">
        <v>1035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1040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884</v>
      </c>
      <c r="D488" s="132"/>
      <c r="E488" s="171" t="s">
        <v>88</v>
      </c>
      <c r="F488" s="44" t="s">
        <v>1036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1041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884</v>
      </c>
      <c r="D489" s="132"/>
      <c r="E489" s="171" t="s">
        <v>88</v>
      </c>
      <c r="F489" s="44" t="s">
        <v>1037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1042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908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1043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853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1044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1045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1049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733</v>
      </c>
      <c r="D493" s="132"/>
      <c r="E493" s="173" t="s">
        <v>75</v>
      </c>
      <c r="F493" s="44" t="s">
        <v>1046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1050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1047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1051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1048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1052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1053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1056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1054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1057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405</v>
      </c>
      <c r="D498" s="132"/>
      <c r="E498" s="175" t="s">
        <v>75</v>
      </c>
      <c r="F498" s="44" t="s">
        <v>1055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1058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412</v>
      </c>
      <c r="D499" s="132"/>
      <c r="E499" s="177" t="s">
        <v>88</v>
      </c>
      <c r="F499" s="44" t="s">
        <v>1059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1060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1061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1062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1172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1064</v>
      </c>
      <c r="D501" s="132"/>
      <c r="E501" s="180" t="s">
        <v>75</v>
      </c>
      <c r="F501" s="44" t="s">
        <v>1063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1065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1068</v>
      </c>
      <c r="D502" s="132"/>
      <c r="E502" s="181" t="s">
        <v>75</v>
      </c>
      <c r="F502" s="44" t="s">
        <v>1066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1070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1069</v>
      </c>
      <c r="D503" s="132"/>
      <c r="E503" s="181" t="s">
        <v>75</v>
      </c>
      <c r="F503" s="44" t="s">
        <v>1067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1071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1072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1075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1073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1076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1074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1077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1078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1083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1079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1084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1080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1085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1081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1086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1082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1087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1088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1093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1089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1094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1090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1095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1091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1096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1092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1097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1098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1099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1100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1106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1101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1107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1102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1108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1103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1109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1104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1110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1105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1111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448" t="s">
        <v>20</v>
      </c>
      <c r="F524" s="44" t="s">
        <v>1112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1118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448" t="s">
        <v>20</v>
      </c>
      <c r="F525" s="44" t="s">
        <v>1113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1119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448" t="s">
        <v>20</v>
      </c>
      <c r="F526" s="44" t="s">
        <v>1114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1120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448" t="s">
        <v>20</v>
      </c>
      <c r="F527" s="44" t="s">
        <v>1115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1121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1117</v>
      </c>
      <c r="D528" s="132"/>
      <c r="E528" s="188" t="s">
        <v>75</v>
      </c>
      <c r="F528" s="44" t="s">
        <v>1116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1122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908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1125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448" t="s">
        <v>20</v>
      </c>
      <c r="F530" s="44" t="s">
        <v>1124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1126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448" t="s">
        <v>20</v>
      </c>
      <c r="F531" s="44" t="s">
        <v>1123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1127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516</v>
      </c>
      <c r="D532" s="132"/>
      <c r="E532" s="188" t="s">
        <v>75</v>
      </c>
      <c r="F532" s="44" t="s">
        <v>1128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1129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1130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1131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1133</v>
      </c>
      <c r="D534" s="132"/>
      <c r="E534" s="194" t="s">
        <v>75</v>
      </c>
      <c r="F534" s="44" t="s">
        <v>1132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1134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1136</v>
      </c>
      <c r="D535" s="132"/>
      <c r="E535" s="195" t="s">
        <v>75</v>
      </c>
      <c r="F535" s="44" t="s">
        <v>1135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1137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541</v>
      </c>
      <c r="D536" s="132"/>
      <c r="E536" s="197" t="s">
        <v>75</v>
      </c>
      <c r="F536" s="44" t="s">
        <v>1138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1144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541</v>
      </c>
      <c r="D537" s="132"/>
      <c r="E537" s="197" t="s">
        <v>75</v>
      </c>
      <c r="F537" s="44" t="s">
        <v>1139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1145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1142</v>
      </c>
      <c r="D538" s="132"/>
      <c r="E538" s="197" t="s">
        <v>75</v>
      </c>
      <c r="F538" s="44" t="s">
        <v>1140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1146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1143</v>
      </c>
      <c r="D539" s="132"/>
      <c r="E539" s="197" t="s">
        <v>75</v>
      </c>
      <c r="F539" s="44" t="s">
        <v>1141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1147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1150</v>
      </c>
      <c r="C540" s="44" t="s">
        <v>1152</v>
      </c>
      <c r="D540" s="132"/>
      <c r="E540" s="197" t="s">
        <v>75</v>
      </c>
      <c r="F540" s="44" t="s">
        <v>1148</v>
      </c>
      <c r="G540" s="132" t="s">
        <v>1149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1151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448" t="s">
        <v>20</v>
      </c>
      <c r="F541" s="44" t="s">
        <v>1153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1156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1155</v>
      </c>
      <c r="D542" s="132"/>
      <c r="E542" s="199" t="s">
        <v>75</v>
      </c>
      <c r="F542" s="44" t="s">
        <v>1154</v>
      </c>
      <c r="G542" s="132" t="s">
        <v>1158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1157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1159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1160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1069</v>
      </c>
      <c r="D544" s="132"/>
      <c r="E544" s="203" t="s">
        <v>75</v>
      </c>
      <c r="F544" s="44" t="s">
        <v>1067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1161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1163</v>
      </c>
      <c r="D545" s="132"/>
      <c r="E545" s="204" t="s">
        <v>75</v>
      </c>
      <c r="F545" s="208" t="s">
        <v>1162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1164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1168</v>
      </c>
      <c r="D546" s="206" t="s">
        <v>58</v>
      </c>
      <c r="E546" s="206" t="s">
        <v>75</v>
      </c>
      <c r="F546" s="44" t="s">
        <v>1165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1169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884</v>
      </c>
      <c r="D547" s="132"/>
      <c r="E547" s="206" t="s">
        <v>20</v>
      </c>
      <c r="F547" s="44" t="s">
        <v>1166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1170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1167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1171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20</v>
      </c>
      <c r="F549" s="44" t="s">
        <v>1173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1174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1178</v>
      </c>
      <c r="D550" s="216" t="s">
        <v>58</v>
      </c>
      <c r="E550" s="211" t="s">
        <v>75</v>
      </c>
      <c r="F550" s="96" t="s">
        <v>1175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1176</v>
      </c>
      <c r="O550" s="133">
        <v>45407</v>
      </c>
      <c r="P550" s="213" t="s">
        <v>1177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884</v>
      </c>
      <c r="D551" s="132"/>
      <c r="E551" s="212" t="s">
        <v>20</v>
      </c>
      <c r="F551" s="44" t="s">
        <v>1179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1180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1181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1184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20</v>
      </c>
      <c r="F553" s="44" t="s">
        <v>1182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1185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884</v>
      </c>
      <c r="D554" s="132"/>
      <c r="E554" s="214" t="s">
        <v>20</v>
      </c>
      <c r="F554" s="44" t="s">
        <v>1183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1186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412</v>
      </c>
      <c r="D555" s="132"/>
      <c r="E555" s="216" t="s">
        <v>75</v>
      </c>
      <c r="F555" s="44" t="s">
        <v>1187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1188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884</v>
      </c>
      <c r="D556" s="132"/>
      <c r="E556" s="217" t="s">
        <v>20</v>
      </c>
      <c r="F556" s="44" t="s">
        <v>1189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1190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1191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1193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1192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1194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894</v>
      </c>
      <c r="D559" s="132"/>
      <c r="E559" s="221" t="s">
        <v>75</v>
      </c>
      <c r="F559" s="225" t="s">
        <v>1001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1197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1196</v>
      </c>
      <c r="D560" s="132"/>
      <c r="E560" s="221" t="s">
        <v>75</v>
      </c>
      <c r="F560" s="225" t="s">
        <v>1195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1198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1153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1203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541</v>
      </c>
      <c r="D562" s="132"/>
      <c r="E562" s="223" t="s">
        <v>75</v>
      </c>
      <c r="F562" s="44" t="s">
        <v>1199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1204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541</v>
      </c>
      <c r="D563" s="132"/>
      <c r="E563" s="226" t="s">
        <v>75</v>
      </c>
      <c r="F563" s="44" t="s">
        <v>1200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1205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20</v>
      </c>
      <c r="F564" s="44" t="s">
        <v>1201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1206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884</v>
      </c>
      <c r="D565" s="132"/>
      <c r="E565" s="223" t="s">
        <v>20</v>
      </c>
      <c r="F565" s="44" t="s">
        <v>1202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1207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1209</v>
      </c>
      <c r="D566" s="132"/>
      <c r="E566" s="223" t="s">
        <v>75</v>
      </c>
      <c r="F566" s="225" t="s">
        <v>1208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1210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1143</v>
      </c>
      <c r="D567" s="132"/>
      <c r="E567" s="228" t="s">
        <v>75</v>
      </c>
      <c r="F567" s="225" t="s">
        <v>1141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1211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1212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1213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908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1214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908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1215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1217</v>
      </c>
      <c r="D571" s="132"/>
      <c r="E571" s="233" t="s">
        <v>75</v>
      </c>
      <c r="F571" s="236" t="s">
        <v>1216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1218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1219</v>
      </c>
      <c r="D572" s="250" t="s">
        <v>58</v>
      </c>
      <c r="E572" s="234" t="s">
        <v>75</v>
      </c>
      <c r="F572" s="44" t="s">
        <v>1220</v>
      </c>
      <c r="G572" s="132" t="s">
        <v>1223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1224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734</v>
      </c>
      <c r="D573" s="107"/>
      <c r="E573" s="234" t="s">
        <v>75</v>
      </c>
      <c r="F573" s="44" t="s">
        <v>1221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1225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1133</v>
      </c>
      <c r="D574" s="107"/>
      <c r="E574" s="234" t="s">
        <v>75</v>
      </c>
      <c r="F574" s="44" t="s">
        <v>1222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1226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1234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541</v>
      </c>
      <c r="D576" s="132"/>
      <c r="E576" s="237" t="s">
        <v>75</v>
      </c>
      <c r="F576" s="44" t="s">
        <v>1227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1235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20</v>
      </c>
      <c r="F577" s="44" t="s">
        <v>1228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1236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451" t="s">
        <v>20</v>
      </c>
      <c r="F578" s="44" t="s">
        <v>1229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1237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884</v>
      </c>
      <c r="D579" s="132"/>
      <c r="E579" s="451" t="s">
        <v>20</v>
      </c>
      <c r="F579" s="44" t="s">
        <v>1230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1238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451" t="s">
        <v>20</v>
      </c>
      <c r="F580" s="44" t="s">
        <v>1231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1239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1233</v>
      </c>
      <c r="D581" s="132"/>
      <c r="E581" s="451" t="s">
        <v>20</v>
      </c>
      <c r="F581" s="44" t="s">
        <v>1232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1240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1241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1243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1242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1244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1247</v>
      </c>
      <c r="D584" s="132"/>
      <c r="E584" s="242" t="s">
        <v>75</v>
      </c>
      <c r="F584" s="44" t="s">
        <v>1245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1249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1248</v>
      </c>
      <c r="D585" s="132"/>
      <c r="E585" s="242" t="s">
        <v>75</v>
      </c>
      <c r="F585" s="44" t="s">
        <v>1246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1250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1251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1252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1253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1254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412</v>
      </c>
      <c r="D588" s="132"/>
      <c r="E588" s="245" t="s">
        <v>75</v>
      </c>
      <c r="F588" s="225" t="s">
        <v>1255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1257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1256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1258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1259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1260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53" t="s">
        <v>40</v>
      </c>
      <c r="C591" s="454" t="s">
        <v>884</v>
      </c>
      <c r="D591" s="448"/>
      <c r="E591" s="448" t="s">
        <v>20</v>
      </c>
      <c r="F591" s="454" t="s">
        <v>1261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1262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1263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1264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451" t="s">
        <v>20</v>
      </c>
      <c r="F593" s="44" t="s">
        <v>1265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1266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1267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1269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1268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1270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1143</v>
      </c>
      <c r="D596" s="132"/>
      <c r="E596" s="253" t="s">
        <v>75</v>
      </c>
      <c r="F596" s="44" t="s">
        <v>1141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1271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412</v>
      </c>
      <c r="D597" s="132"/>
      <c r="E597" s="254" t="s">
        <v>75</v>
      </c>
      <c r="F597" s="225" t="s">
        <v>1272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1274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908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1275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1273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1276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884</v>
      </c>
      <c r="D600" s="132"/>
      <c r="E600" s="257" t="s">
        <v>20</v>
      </c>
      <c r="F600" s="44" t="s">
        <v>1277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1286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884</v>
      </c>
      <c r="D601" s="132"/>
      <c r="E601" s="257" t="s">
        <v>20</v>
      </c>
      <c r="F601" s="44" t="s">
        <v>1278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1287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1285</v>
      </c>
      <c r="D602" s="132"/>
      <c r="E602" s="257" t="s">
        <v>75</v>
      </c>
      <c r="F602" s="44" t="s">
        <v>1279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1288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884</v>
      </c>
      <c r="D603" s="132"/>
      <c r="E603" s="257" t="s">
        <v>20</v>
      </c>
      <c r="F603" s="44" t="s">
        <v>1280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1289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884</v>
      </c>
      <c r="D604" s="132"/>
      <c r="E604" s="257" t="s">
        <v>20</v>
      </c>
      <c r="F604" s="44" t="s">
        <v>1281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1290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884</v>
      </c>
      <c r="D605" s="132"/>
      <c r="E605" s="257" t="s">
        <v>20</v>
      </c>
      <c r="F605" s="44" t="s">
        <v>1282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1291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20</v>
      </c>
      <c r="F606" s="44" t="s">
        <v>1283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1292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884</v>
      </c>
      <c r="D607" s="132"/>
      <c r="E607" s="257" t="s">
        <v>20</v>
      </c>
      <c r="F607" s="44" t="s">
        <v>1284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1293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1294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1295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412</v>
      </c>
      <c r="D609" s="132"/>
      <c r="E609" s="259" t="s">
        <v>20</v>
      </c>
      <c r="F609" s="225" t="s">
        <v>1296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1297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448">
        <v>604</v>
      </c>
      <c r="B610" s="453" t="s">
        <v>40</v>
      </c>
      <c r="C610" s="454" t="s">
        <v>41</v>
      </c>
      <c r="D610" s="448"/>
      <c r="E610" s="448" t="s">
        <v>20</v>
      </c>
      <c r="F610" s="454" t="s">
        <v>1298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1299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1302</v>
      </c>
      <c r="D611" s="132"/>
      <c r="E611" s="261" t="s">
        <v>75</v>
      </c>
      <c r="F611" s="44" t="s">
        <v>1300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1303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1301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1304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894</v>
      </c>
      <c r="D613" s="132"/>
      <c r="E613" s="264" t="s">
        <v>75</v>
      </c>
      <c r="F613" s="44" t="s">
        <v>1305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1307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1306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1308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1309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1310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884</v>
      </c>
      <c r="D616" s="132"/>
      <c r="E616" s="267" t="s">
        <v>20</v>
      </c>
      <c r="F616" s="44" t="s">
        <v>1311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1315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884</v>
      </c>
      <c r="D617" s="132"/>
      <c r="E617" s="267" t="s">
        <v>20</v>
      </c>
      <c r="F617" s="44" t="s">
        <v>1312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1316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1314</v>
      </c>
      <c r="D618" s="132"/>
      <c r="E618" s="267" t="s">
        <v>75</v>
      </c>
      <c r="F618" s="44" t="s">
        <v>1313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1317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884</v>
      </c>
      <c r="D619" s="132"/>
      <c r="E619" s="269" t="s">
        <v>20</v>
      </c>
      <c r="F619" s="44" t="s">
        <v>1318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1319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1150</v>
      </c>
      <c r="C620" s="44" t="s">
        <v>1322</v>
      </c>
      <c r="D620" s="132"/>
      <c r="E620" s="271" t="s">
        <v>75</v>
      </c>
      <c r="F620" s="44" t="s">
        <v>1320</v>
      </c>
      <c r="G620" s="132" t="s">
        <v>1149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1323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1068</v>
      </c>
      <c r="D621" s="132"/>
      <c r="E621" s="271" t="s">
        <v>75</v>
      </c>
      <c r="F621" s="44" t="s">
        <v>1321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1324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884</v>
      </c>
      <c r="D622" s="132"/>
      <c r="E622" s="273" t="s">
        <v>20</v>
      </c>
      <c r="F622" s="44" t="s">
        <v>1325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1330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884</v>
      </c>
      <c r="D623" s="132"/>
      <c r="E623" s="273" t="s">
        <v>20</v>
      </c>
      <c r="F623" s="44" t="s">
        <v>1326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1331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412</v>
      </c>
      <c r="D624" s="132"/>
      <c r="E624" s="273" t="s">
        <v>20</v>
      </c>
      <c r="F624" s="44" t="s">
        <v>1327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1332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884</v>
      </c>
      <c r="D625" s="132"/>
      <c r="E625" s="273" t="s">
        <v>20</v>
      </c>
      <c r="F625" s="44" t="s">
        <v>1328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1333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884</v>
      </c>
      <c r="D626" s="132"/>
      <c r="E626" s="273" t="s">
        <v>20</v>
      </c>
      <c r="F626" s="44" t="s">
        <v>1329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1334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884</v>
      </c>
      <c r="D627" s="132"/>
      <c r="E627" s="275" t="s">
        <v>20</v>
      </c>
      <c r="F627" s="44" t="s">
        <v>1335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1337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1336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1338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884</v>
      </c>
      <c r="D629" s="132"/>
      <c r="E629" s="277" t="s">
        <v>20</v>
      </c>
      <c r="F629" s="44" t="s">
        <v>1339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1343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884</v>
      </c>
      <c r="D630" s="132"/>
      <c r="E630" s="277" t="s">
        <v>20</v>
      </c>
      <c r="F630" s="44" t="s">
        <v>1340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1344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20</v>
      </c>
      <c r="F631" s="44" t="s">
        <v>1341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1345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20</v>
      </c>
      <c r="F632" s="44" t="s">
        <v>1342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1346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884</v>
      </c>
      <c r="D633" s="132"/>
      <c r="E633" s="291" t="s">
        <v>20</v>
      </c>
      <c r="F633" s="44" t="s">
        <v>1351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1352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884</v>
      </c>
      <c r="D634" s="132"/>
      <c r="E634" s="291" t="s">
        <v>20</v>
      </c>
      <c r="F634" s="44" t="s">
        <v>1350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1353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884</v>
      </c>
      <c r="D635" s="132"/>
      <c r="E635" s="291" t="s">
        <v>20</v>
      </c>
      <c r="F635" s="44" t="s">
        <v>1349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1354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405</v>
      </c>
      <c r="D636" s="279" t="s">
        <v>58</v>
      </c>
      <c r="E636" s="291" t="s">
        <v>75</v>
      </c>
      <c r="F636" s="44" t="s">
        <v>1348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1355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804</v>
      </c>
      <c r="D637" s="132"/>
      <c r="E637" s="291" t="s">
        <v>75</v>
      </c>
      <c r="F637" s="44" t="s">
        <v>1347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1356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412</v>
      </c>
      <c r="D638" s="132"/>
      <c r="E638" s="282" t="s">
        <v>20</v>
      </c>
      <c r="F638" s="225" t="s">
        <v>1357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1358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884</v>
      </c>
      <c r="D639" s="132"/>
      <c r="E639" s="284" t="s">
        <v>20</v>
      </c>
      <c r="F639" s="44" t="s">
        <v>1359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1360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1361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1365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1362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1366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1314</v>
      </c>
      <c r="D642" s="132"/>
      <c r="E642" s="285" t="s">
        <v>75</v>
      </c>
      <c r="F642" s="44" t="s">
        <v>1313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1367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1364</v>
      </c>
      <c r="D643" s="132"/>
      <c r="E643" s="285" t="s">
        <v>75</v>
      </c>
      <c r="F643" s="44" t="s">
        <v>1363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1368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1369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1373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884</v>
      </c>
      <c r="D645" s="287"/>
      <c r="E645" s="287" t="s">
        <v>20</v>
      </c>
      <c r="F645" s="44" t="s">
        <v>1370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1374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1150</v>
      </c>
      <c r="C646" s="44" t="s">
        <v>1372</v>
      </c>
      <c r="D646" s="287"/>
      <c r="E646" s="287" t="s">
        <v>75</v>
      </c>
      <c r="F646" s="44" t="s">
        <v>1371</v>
      </c>
      <c r="G646" s="287" t="s">
        <v>1149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1375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884</v>
      </c>
      <c r="D647" s="289"/>
      <c r="E647" s="289" t="s">
        <v>20</v>
      </c>
      <c r="F647" s="44" t="s">
        <v>1376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1380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884</v>
      </c>
      <c r="D648" s="289"/>
      <c r="E648" s="289" t="s">
        <v>20</v>
      </c>
      <c r="F648" s="44" t="s">
        <v>1377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1381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884</v>
      </c>
      <c r="D649" s="289"/>
      <c r="E649" s="289" t="s">
        <v>20</v>
      </c>
      <c r="F649" s="44" t="s">
        <v>1378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1382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884</v>
      </c>
      <c r="D650" s="289"/>
      <c r="E650" s="289" t="s">
        <v>20</v>
      </c>
      <c r="F650" s="44" t="s">
        <v>1379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1383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1384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1403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448">
        <v>646</v>
      </c>
      <c r="B652" s="453" t="s">
        <v>40</v>
      </c>
      <c r="C652" s="454" t="s">
        <v>41</v>
      </c>
      <c r="D652" s="448"/>
      <c r="E652" s="448" t="s">
        <v>20</v>
      </c>
      <c r="F652" s="454" t="s">
        <v>1385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1404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412</v>
      </c>
      <c r="D653" s="291"/>
      <c r="E653" s="291" t="s">
        <v>20</v>
      </c>
      <c r="F653" s="44" t="s">
        <v>1386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1405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884</v>
      </c>
      <c r="D654" s="291"/>
      <c r="E654" s="291" t="s">
        <v>20</v>
      </c>
      <c r="F654" s="44" t="s">
        <v>1387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1406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884</v>
      </c>
      <c r="D655" s="291"/>
      <c r="E655" s="291" t="s">
        <v>20</v>
      </c>
      <c r="F655" s="44" t="s">
        <v>1388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1407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884</v>
      </c>
      <c r="D656" s="291"/>
      <c r="E656" s="291" t="s">
        <v>20</v>
      </c>
      <c r="F656" s="44" t="s">
        <v>1389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1408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1150</v>
      </c>
      <c r="C657" s="44" t="s">
        <v>1400</v>
      </c>
      <c r="D657" s="291"/>
      <c r="E657" s="291" t="s">
        <v>75</v>
      </c>
      <c r="F657" s="44" t="s">
        <v>1390</v>
      </c>
      <c r="G657" s="291" t="s">
        <v>1149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1409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1391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1410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1364</v>
      </c>
      <c r="D659" s="291"/>
      <c r="E659" s="291" t="s">
        <v>75</v>
      </c>
      <c r="F659" s="44" t="s">
        <v>1392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1411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1401</v>
      </c>
      <c r="D660" s="291"/>
      <c r="E660" s="291" t="s">
        <v>75</v>
      </c>
      <c r="F660" s="44" t="s">
        <v>1393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1412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1394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1413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405</v>
      </c>
      <c r="D662" s="315" t="s">
        <v>58</v>
      </c>
      <c r="E662" s="291" t="s">
        <v>88</v>
      </c>
      <c r="F662" s="44" t="s">
        <v>1395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1414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1396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1415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884</v>
      </c>
      <c r="D664" s="291"/>
      <c r="E664" s="291" t="s">
        <v>20</v>
      </c>
      <c r="F664" s="44" t="s">
        <v>1397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1416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884</v>
      </c>
      <c r="D665" s="291"/>
      <c r="E665" s="291" t="s">
        <v>20</v>
      </c>
      <c r="F665" s="44" t="s">
        <v>1398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1417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760</v>
      </c>
      <c r="D666" s="291"/>
      <c r="E666" s="291" t="s">
        <v>75</v>
      </c>
      <c r="F666" s="44" t="s">
        <v>1399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1418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1402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1419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1143</v>
      </c>
      <c r="D668" s="291"/>
      <c r="E668" s="291" t="s">
        <v>75</v>
      </c>
      <c r="F668" s="44" t="s">
        <v>1141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1420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412</v>
      </c>
      <c r="D669" s="291"/>
      <c r="E669" s="291" t="s">
        <v>20</v>
      </c>
      <c r="F669" s="44" t="s">
        <v>1296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1421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760</v>
      </c>
      <c r="D670" s="291"/>
      <c r="E670" s="291" t="s">
        <v>75</v>
      </c>
      <c r="F670" s="44" t="s">
        <v>1399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1422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1425</v>
      </c>
      <c r="D671" s="315" t="s">
        <v>58</v>
      </c>
      <c r="E671" s="293" t="s">
        <v>88</v>
      </c>
      <c r="F671" s="44" t="s">
        <v>1423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1427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1426</v>
      </c>
      <c r="D672" s="315" t="s">
        <v>58</v>
      </c>
      <c r="E672" s="293" t="s">
        <v>88</v>
      </c>
      <c r="F672" s="44" t="s">
        <v>1424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1428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1150</v>
      </c>
      <c r="C673" s="41" t="s">
        <v>1400</v>
      </c>
      <c r="D673" s="291"/>
      <c r="E673" s="296" t="s">
        <v>75</v>
      </c>
      <c r="F673" s="52" t="s">
        <v>1429</v>
      </c>
      <c r="G673" s="291" t="s">
        <v>1149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1430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1431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1432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1435</v>
      </c>
      <c r="D675" s="315" t="s">
        <v>58</v>
      </c>
      <c r="E675" s="298" t="s">
        <v>88</v>
      </c>
      <c r="F675" s="44" t="s">
        <v>1433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1436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1489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20</v>
      </c>
      <c r="F676" s="44" t="s">
        <v>1434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1437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1438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1439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405</v>
      </c>
      <c r="D678" s="291"/>
      <c r="E678" s="302" t="s">
        <v>88</v>
      </c>
      <c r="F678" s="44" t="s">
        <v>1440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1441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893</v>
      </c>
      <c r="D679" s="291"/>
      <c r="E679" s="303" t="s">
        <v>88</v>
      </c>
      <c r="F679" s="44" t="s">
        <v>1442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1445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1444</v>
      </c>
      <c r="D680" s="291"/>
      <c r="E680" s="303" t="s">
        <v>75</v>
      </c>
      <c r="F680" s="44" t="s">
        <v>1443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1446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1447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1452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884</v>
      </c>
      <c r="D682" s="306"/>
      <c r="E682" s="306" t="s">
        <v>20</v>
      </c>
      <c r="F682" s="44" t="s">
        <v>1448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1453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884</v>
      </c>
      <c r="D683" s="306"/>
      <c r="E683" s="306" t="s">
        <v>20</v>
      </c>
      <c r="F683" s="44" t="s">
        <v>1449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1454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1451</v>
      </c>
      <c r="D684" s="315" t="s">
        <v>58</v>
      </c>
      <c r="E684" s="306" t="s">
        <v>88</v>
      </c>
      <c r="F684" s="44" t="s">
        <v>1450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1455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1458</v>
      </c>
      <c r="D685" s="315" t="s">
        <v>58</v>
      </c>
      <c r="E685" s="307" t="s">
        <v>88</v>
      </c>
      <c r="F685" s="44" t="s">
        <v>1456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1459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1435</v>
      </c>
      <c r="D686" s="315" t="s">
        <v>58</v>
      </c>
      <c r="E686" s="307" t="s">
        <v>88</v>
      </c>
      <c r="F686" s="44" t="s">
        <v>1457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1460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884</v>
      </c>
      <c r="D687" s="307"/>
      <c r="E687" s="309" t="s">
        <v>20</v>
      </c>
      <c r="F687" s="44" t="s">
        <v>1461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1467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884</v>
      </c>
      <c r="D688" s="307"/>
      <c r="E688" s="309" t="s">
        <v>20</v>
      </c>
      <c r="F688" s="44" t="s">
        <v>1462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1468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884</v>
      </c>
      <c r="D689" s="307"/>
      <c r="E689" s="309" t="s">
        <v>20</v>
      </c>
      <c r="F689" s="44" t="s">
        <v>1463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1469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1466</v>
      </c>
      <c r="D690" s="307"/>
      <c r="E690" s="309" t="s">
        <v>75</v>
      </c>
      <c r="F690" s="44" t="s">
        <v>1464</v>
      </c>
      <c r="G690" s="307" t="s">
        <v>1149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1470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1466</v>
      </c>
      <c r="D691" s="307"/>
      <c r="E691" s="309" t="s">
        <v>75</v>
      </c>
      <c r="F691" s="44" t="s">
        <v>1465</v>
      </c>
      <c r="G691" s="307" t="s">
        <v>1149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1471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884</v>
      </c>
      <c r="D692" s="307"/>
      <c r="E692" s="311" t="s">
        <v>20</v>
      </c>
      <c r="F692" s="44" t="s">
        <v>1472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1479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1217</v>
      </c>
      <c r="D693" s="307"/>
      <c r="E693" s="311" t="s">
        <v>75</v>
      </c>
      <c r="F693" s="44" t="s">
        <v>1473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1480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884</v>
      </c>
      <c r="D694" s="307"/>
      <c r="E694" s="311" t="s">
        <v>20</v>
      </c>
      <c r="F694" s="44" t="s">
        <v>1474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1481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884</v>
      </c>
      <c r="D695" s="307"/>
      <c r="E695" s="311" t="s">
        <v>20</v>
      </c>
      <c r="F695" s="44" t="s">
        <v>1475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1482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1478</v>
      </c>
      <c r="D696" s="307"/>
      <c r="E696" s="311" t="s">
        <v>88</v>
      </c>
      <c r="F696" s="44" t="s">
        <v>1476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1483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405</v>
      </c>
      <c r="D697" s="307"/>
      <c r="E697" s="311" t="s">
        <v>88</v>
      </c>
      <c r="F697" s="44" t="s">
        <v>1477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1484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884</v>
      </c>
      <c r="D698" s="307"/>
      <c r="E698" s="313" t="s">
        <v>20</v>
      </c>
      <c r="F698" s="44" t="s">
        <v>1485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1487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884</v>
      </c>
      <c r="D699" s="307"/>
      <c r="E699" s="313" t="s">
        <v>20</v>
      </c>
      <c r="F699" s="44" t="s">
        <v>1486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1488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1150</v>
      </c>
      <c r="C700" s="307"/>
      <c r="D700" s="315" t="s">
        <v>58</v>
      </c>
      <c r="E700" s="315" t="s">
        <v>75</v>
      </c>
      <c r="F700" s="44" t="s">
        <v>1490</v>
      </c>
      <c r="G700" s="307" t="s">
        <v>1149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1492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20</v>
      </c>
      <c r="F701" s="44" t="s">
        <v>1491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1493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1451</v>
      </c>
      <c r="D702" s="307"/>
      <c r="E702" s="317" t="s">
        <v>88</v>
      </c>
      <c r="F702" s="44" t="s">
        <v>1494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1495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1150</v>
      </c>
      <c r="C703" s="44" t="s">
        <v>1498</v>
      </c>
      <c r="D703" s="307"/>
      <c r="E703" s="318" t="s">
        <v>75</v>
      </c>
      <c r="F703" s="44" t="s">
        <v>1496</v>
      </c>
      <c r="G703" s="307" t="s">
        <v>1149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1499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1497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1500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1150</v>
      </c>
      <c r="C705" s="44" t="s">
        <v>1400</v>
      </c>
      <c r="D705" s="307"/>
      <c r="E705" s="321" t="s">
        <v>75</v>
      </c>
      <c r="F705" s="44" t="s">
        <v>1501</v>
      </c>
      <c r="G705" s="307" t="s">
        <v>1149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1502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884</v>
      </c>
      <c r="D706" s="307"/>
      <c r="E706" s="323" t="s">
        <v>20</v>
      </c>
      <c r="F706" s="44" t="s">
        <v>1503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1507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884</v>
      </c>
      <c r="D707" s="307"/>
      <c r="E707" s="323" t="s">
        <v>20</v>
      </c>
      <c r="F707" s="44" t="s">
        <v>1504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1508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884</v>
      </c>
      <c r="D708" s="307"/>
      <c r="E708" s="323" t="s">
        <v>20</v>
      </c>
      <c r="F708" s="44" t="s">
        <v>1505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1509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884</v>
      </c>
      <c r="D709" s="307"/>
      <c r="E709" s="323" t="s">
        <v>20</v>
      </c>
      <c r="F709" s="44" t="s">
        <v>1506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1510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884</v>
      </c>
      <c r="D710" s="307"/>
      <c r="E710" s="325" t="s">
        <v>20</v>
      </c>
      <c r="F710" s="41" t="s">
        <v>1511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1512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20</v>
      </c>
      <c r="F711" s="44" t="s">
        <v>1513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1516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1515</v>
      </c>
      <c r="D712" s="307"/>
      <c r="E712" s="328" t="s">
        <v>75</v>
      </c>
      <c r="F712" s="44" t="s">
        <v>1514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1517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884</v>
      </c>
      <c r="D713" s="307"/>
      <c r="E713" s="329" t="s">
        <v>20</v>
      </c>
      <c r="F713" s="333" t="s">
        <v>1518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1522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884</v>
      </c>
      <c r="D714" s="307"/>
      <c r="E714" s="329" t="s">
        <v>20</v>
      </c>
      <c r="F714" s="333" t="s">
        <v>1519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1523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884</v>
      </c>
      <c r="D715" s="307"/>
      <c r="E715" s="329" t="s">
        <v>20</v>
      </c>
      <c r="F715" s="333" t="s">
        <v>1520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1524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20</v>
      </c>
      <c r="F716" s="333" t="s">
        <v>1521</v>
      </c>
      <c r="G716" s="307" t="s">
        <v>1526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1525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20</v>
      </c>
      <c r="F717" s="44" t="s">
        <v>1527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1531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20</v>
      </c>
      <c r="F718" s="44" t="s">
        <v>1528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1532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884</v>
      </c>
      <c r="D719" s="307"/>
      <c r="E719" s="331" t="s">
        <v>20</v>
      </c>
      <c r="F719" s="44" t="s">
        <v>1529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1533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884</v>
      </c>
      <c r="D720" s="307"/>
      <c r="E720" s="331" t="s">
        <v>20</v>
      </c>
      <c r="F720" s="44" t="s">
        <v>1530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1534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412</v>
      </c>
      <c r="D721" s="307"/>
      <c r="E721" s="335" t="s">
        <v>20</v>
      </c>
      <c r="F721" s="44" t="s">
        <v>1386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1541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884</v>
      </c>
      <c r="D722" s="307"/>
      <c r="E722" s="335" t="s">
        <v>20</v>
      </c>
      <c r="F722" s="44" t="s">
        <v>1535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1542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1536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1543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884</v>
      </c>
      <c r="D724" s="307"/>
      <c r="E724" s="335" t="s">
        <v>20</v>
      </c>
      <c r="F724" s="44" t="s">
        <v>1537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1544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884</v>
      </c>
      <c r="D725" s="307"/>
      <c r="E725" s="335" t="s">
        <v>20</v>
      </c>
      <c r="F725" s="44" t="s">
        <v>1538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1545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884</v>
      </c>
      <c r="D726" s="307"/>
      <c r="E726" s="335" t="s">
        <v>20</v>
      </c>
      <c r="F726" s="44" t="s">
        <v>1539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1546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884</v>
      </c>
      <c r="D727" s="307"/>
      <c r="E727" s="335" t="s">
        <v>20</v>
      </c>
      <c r="F727" s="44" t="s">
        <v>1540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1547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884</v>
      </c>
      <c r="D728" s="307"/>
      <c r="E728" s="337" t="s">
        <v>20</v>
      </c>
      <c r="F728" s="44" t="s">
        <v>1548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1549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1150</v>
      </c>
      <c r="C729" s="44" t="s">
        <v>1400</v>
      </c>
      <c r="D729" s="397" t="s">
        <v>58</v>
      </c>
      <c r="E729" s="338" t="s">
        <v>75</v>
      </c>
      <c r="F729" s="44" t="s">
        <v>1550</v>
      </c>
      <c r="G729" s="307" t="s">
        <v>1149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1554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893</v>
      </c>
      <c r="D730" s="307"/>
      <c r="E730" s="338" t="s">
        <v>75</v>
      </c>
      <c r="F730" s="44" t="s">
        <v>1551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1555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1150</v>
      </c>
      <c r="C731" s="44" t="s">
        <v>1553</v>
      </c>
      <c r="D731" s="397" t="s">
        <v>58</v>
      </c>
      <c r="E731" s="338" t="s">
        <v>75</v>
      </c>
      <c r="F731" s="44" t="s">
        <v>1552</v>
      </c>
      <c r="G731" s="307" t="s">
        <v>1149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1556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1150</v>
      </c>
      <c r="C732" s="44" t="s">
        <v>1400</v>
      </c>
      <c r="D732" s="307"/>
      <c r="E732" s="341" t="s">
        <v>75</v>
      </c>
      <c r="F732" s="225" t="s">
        <v>1429</v>
      </c>
      <c r="G732" s="307" t="s">
        <v>1149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1557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20</v>
      </c>
      <c r="F733" s="44" t="s">
        <v>1558</v>
      </c>
      <c r="G733" s="342" t="s">
        <v>1526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1560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412</v>
      </c>
      <c r="D734" s="342"/>
      <c r="E734" s="342" t="s">
        <v>20</v>
      </c>
      <c r="F734" s="44" t="s">
        <v>1296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1561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405</v>
      </c>
      <c r="D735" s="397" t="s">
        <v>58</v>
      </c>
      <c r="E735" s="342" t="s">
        <v>75</v>
      </c>
      <c r="F735" s="44" t="s">
        <v>1559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1562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884</v>
      </c>
      <c r="D736" s="344"/>
      <c r="E736" s="344" t="s">
        <v>20</v>
      </c>
      <c r="F736" s="64" t="s">
        <v>1563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1565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884</v>
      </c>
      <c r="D737" s="344"/>
      <c r="E737" s="344" t="s">
        <v>20</v>
      </c>
      <c r="F737" s="64" t="s">
        <v>1564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1566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884</v>
      </c>
      <c r="D738" s="344"/>
      <c r="E738" s="346" t="s">
        <v>20</v>
      </c>
      <c r="F738" s="44" t="s">
        <v>1567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1580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884</v>
      </c>
      <c r="D739" s="344"/>
      <c r="E739" s="346" t="s">
        <v>20</v>
      </c>
      <c r="F739" s="44" t="s">
        <v>1568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1581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884</v>
      </c>
      <c r="D740" s="344"/>
      <c r="E740" s="346" t="s">
        <v>20</v>
      </c>
      <c r="F740" s="44" t="s">
        <v>1569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1582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884</v>
      </c>
      <c r="D741" s="344"/>
      <c r="E741" s="346" t="s">
        <v>20</v>
      </c>
      <c r="F741" s="44" t="s">
        <v>1570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1583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884</v>
      </c>
      <c r="D742" s="344"/>
      <c r="E742" s="346" t="s">
        <v>20</v>
      </c>
      <c r="F742" s="44" t="s">
        <v>1571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1584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884</v>
      </c>
      <c r="D743" s="344"/>
      <c r="E743" s="346" t="s">
        <v>20</v>
      </c>
      <c r="F743" s="44" t="s">
        <v>1572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1585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884</v>
      </c>
      <c r="D744" s="344"/>
      <c r="E744" s="346" t="s">
        <v>20</v>
      </c>
      <c r="F744" s="44" t="s">
        <v>1573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1586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884</v>
      </c>
      <c r="D745" s="344"/>
      <c r="E745" s="346" t="s">
        <v>20</v>
      </c>
      <c r="F745" s="44" t="s">
        <v>1574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1587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884</v>
      </c>
      <c r="D746" s="344"/>
      <c r="E746" s="346" t="s">
        <v>20</v>
      </c>
      <c r="F746" s="44" t="s">
        <v>1575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1588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884</v>
      </c>
      <c r="D747" s="344"/>
      <c r="E747" s="346" t="s">
        <v>20</v>
      </c>
      <c r="F747" s="44" t="s">
        <v>1576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1589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884</v>
      </c>
      <c r="D748" s="344"/>
      <c r="E748" s="346" t="s">
        <v>20</v>
      </c>
      <c r="F748" s="44" t="s">
        <v>1577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1590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1578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1591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1150</v>
      </c>
      <c r="C750" s="44" t="s">
        <v>1322</v>
      </c>
      <c r="D750" s="397" t="s">
        <v>58</v>
      </c>
      <c r="E750" s="346" t="s">
        <v>75</v>
      </c>
      <c r="F750" s="44" t="s">
        <v>1579</v>
      </c>
      <c r="G750" s="344" t="s">
        <v>1149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1592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884</v>
      </c>
      <c r="D751" s="344"/>
      <c r="E751" s="348" t="s">
        <v>20</v>
      </c>
      <c r="F751" s="44" t="s">
        <v>1593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1598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884</v>
      </c>
      <c r="D752" s="344"/>
      <c r="E752" s="348" t="s">
        <v>20</v>
      </c>
      <c r="F752" s="44" t="s">
        <v>1594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1599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884</v>
      </c>
      <c r="D753" s="344"/>
      <c r="E753" s="348" t="s">
        <v>20</v>
      </c>
      <c r="F753" s="44" t="s">
        <v>1595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1600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20</v>
      </c>
      <c r="F754" s="44" t="s">
        <v>1596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1601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1597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1602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412</v>
      </c>
      <c r="D756" s="344"/>
      <c r="E756" s="350" t="s">
        <v>20</v>
      </c>
      <c r="F756" s="225" t="s">
        <v>1386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1603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20</v>
      </c>
      <c r="F757" s="225" t="s">
        <v>1604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1605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884</v>
      </c>
      <c r="D758" s="354"/>
      <c r="E758" s="354" t="s">
        <v>20</v>
      </c>
      <c r="F758" s="44" t="s">
        <v>1606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1607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884</v>
      </c>
      <c r="D759" s="354"/>
      <c r="E759" s="356" t="s">
        <v>20</v>
      </c>
      <c r="F759" s="44" t="s">
        <v>1608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1610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1150</v>
      </c>
      <c r="C760" s="44" t="s">
        <v>1466</v>
      </c>
      <c r="D760" s="354"/>
      <c r="E760" s="356" t="s">
        <v>75</v>
      </c>
      <c r="F760" s="44" t="s">
        <v>1609</v>
      </c>
      <c r="G760" s="354" t="s">
        <v>1149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1611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62.4" x14ac:dyDescent="0.3">
      <c r="A761" s="354">
        <v>755</v>
      </c>
      <c r="B761" s="358" t="s">
        <v>21</v>
      </c>
      <c r="C761" s="44" t="s">
        <v>2001</v>
      </c>
      <c r="D761" s="354"/>
      <c r="E761" s="358" t="s">
        <v>20</v>
      </c>
      <c r="F761" s="44" t="s">
        <v>1612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1613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1615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2002</v>
      </c>
      <c r="D762" s="354"/>
      <c r="E762" s="358" t="s">
        <v>20</v>
      </c>
      <c r="F762" s="44" t="s">
        <v>1558</v>
      </c>
      <c r="G762" s="354" t="s">
        <v>1526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1614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62.4" x14ac:dyDescent="0.3">
      <c r="A763" s="354">
        <v>757</v>
      </c>
      <c r="B763" s="360" t="s">
        <v>40</v>
      </c>
      <c r="C763" s="44" t="s">
        <v>884</v>
      </c>
      <c r="D763" s="354"/>
      <c r="E763" s="360" t="s">
        <v>20</v>
      </c>
      <c r="F763" s="44" t="s">
        <v>2003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1617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62.4" x14ac:dyDescent="0.3">
      <c r="A764" s="354">
        <v>758</v>
      </c>
      <c r="B764" s="360" t="s">
        <v>40</v>
      </c>
      <c r="C764" s="44" t="s">
        <v>1991</v>
      </c>
      <c r="D764" s="354"/>
      <c r="E764" s="360" t="s">
        <v>20</v>
      </c>
      <c r="F764" s="44" t="s">
        <v>1616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1618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78" x14ac:dyDescent="0.3">
      <c r="A765" s="354">
        <v>759</v>
      </c>
      <c r="B765" s="354" t="s">
        <v>21</v>
      </c>
      <c r="C765" s="44" t="s">
        <v>405</v>
      </c>
      <c r="D765" s="397" t="s">
        <v>58</v>
      </c>
      <c r="E765" s="354" t="s">
        <v>75</v>
      </c>
      <c r="F765" s="44" t="s">
        <v>2004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1619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62.4" x14ac:dyDescent="0.3">
      <c r="A766" s="354">
        <v>760</v>
      </c>
      <c r="B766" s="360" t="s">
        <v>40</v>
      </c>
      <c r="C766" s="44" t="s">
        <v>884</v>
      </c>
      <c r="D766" s="354"/>
      <c r="E766" s="360" t="s">
        <v>20</v>
      </c>
      <c r="F766" s="44" t="s">
        <v>2005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1620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62.4" x14ac:dyDescent="0.3">
      <c r="A767" s="354">
        <v>761</v>
      </c>
      <c r="B767" s="354" t="s">
        <v>40</v>
      </c>
      <c r="C767" s="44" t="s">
        <v>884</v>
      </c>
      <c r="D767" s="354"/>
      <c r="E767" s="360" t="s">
        <v>20</v>
      </c>
      <c r="F767" s="44" t="s">
        <v>2006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1623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93.6" x14ac:dyDescent="0.3">
      <c r="A768" s="354">
        <v>762</v>
      </c>
      <c r="B768" s="354" t="s">
        <v>21</v>
      </c>
      <c r="C768" s="44" t="s">
        <v>2007</v>
      </c>
      <c r="D768" s="397" t="s">
        <v>58</v>
      </c>
      <c r="E768" s="365" t="s">
        <v>75</v>
      </c>
      <c r="F768" s="44" t="s">
        <v>1559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1624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648</v>
      </c>
      <c r="V768" s="354"/>
    </row>
    <row r="769" spans="1:22" ht="62.4" x14ac:dyDescent="0.3">
      <c r="A769" s="354">
        <v>763</v>
      </c>
      <c r="B769" s="354" t="s">
        <v>21</v>
      </c>
      <c r="C769" s="44" t="s">
        <v>2001</v>
      </c>
      <c r="D769" s="397" t="s">
        <v>58</v>
      </c>
      <c r="E769" s="365" t="s">
        <v>20</v>
      </c>
      <c r="F769" s="44" t="s">
        <v>1612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1625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62.4" x14ac:dyDescent="0.3">
      <c r="A770" s="354">
        <v>764</v>
      </c>
      <c r="B770" s="354" t="s">
        <v>40</v>
      </c>
      <c r="C770" s="44" t="s">
        <v>2008</v>
      </c>
      <c r="D770" s="354"/>
      <c r="E770" s="365" t="s">
        <v>75</v>
      </c>
      <c r="F770" s="44" t="s">
        <v>1621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1626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1622</v>
      </c>
      <c r="D771" s="397" t="s">
        <v>58</v>
      </c>
      <c r="E771" s="365" t="s">
        <v>75</v>
      </c>
      <c r="F771" s="44" t="s">
        <v>2009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1627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648</v>
      </c>
      <c r="V771" s="354"/>
    </row>
    <row r="772" spans="1:22" ht="62.4" x14ac:dyDescent="0.3">
      <c r="A772" s="354">
        <v>766</v>
      </c>
      <c r="B772" s="354" t="s">
        <v>40</v>
      </c>
      <c r="C772" s="44" t="s">
        <v>884</v>
      </c>
      <c r="D772" s="397" t="s">
        <v>58</v>
      </c>
      <c r="E772" s="365" t="s">
        <v>75</v>
      </c>
      <c r="F772" s="44" t="s">
        <v>2010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1628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2011</v>
      </c>
      <c r="D773" s="354"/>
      <c r="E773" s="365" t="s">
        <v>75</v>
      </c>
      <c r="F773" s="44" t="s">
        <v>1629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1630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2001</v>
      </c>
      <c r="D774" s="354"/>
      <c r="E774" s="365" t="s">
        <v>20</v>
      </c>
      <c r="F774" s="44" t="s">
        <v>1386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1631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1632</v>
      </c>
      <c r="D775" s="397" t="s">
        <v>58</v>
      </c>
      <c r="E775" s="365" t="s">
        <v>75</v>
      </c>
      <c r="F775" s="44" t="s">
        <v>734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1638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1150</v>
      </c>
      <c r="C776" s="44" t="s">
        <v>1633</v>
      </c>
      <c r="D776" s="397" t="s">
        <v>58</v>
      </c>
      <c r="E776" s="365" t="s">
        <v>75</v>
      </c>
      <c r="F776" s="44" t="s">
        <v>1639</v>
      </c>
      <c r="G776" s="354" t="s">
        <v>1149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1640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1150</v>
      </c>
      <c r="C777" s="44" t="s">
        <v>1634</v>
      </c>
      <c r="D777" s="397" t="s">
        <v>58</v>
      </c>
      <c r="E777" s="365" t="s">
        <v>75</v>
      </c>
      <c r="F777" s="44" t="s">
        <v>1639</v>
      </c>
      <c r="G777" s="365" t="s">
        <v>1149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1641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1150</v>
      </c>
      <c r="C778" s="44" t="s">
        <v>1635</v>
      </c>
      <c r="D778" s="397" t="s">
        <v>58</v>
      </c>
      <c r="E778" s="365" t="s">
        <v>75</v>
      </c>
      <c r="F778" s="44" t="s">
        <v>1639</v>
      </c>
      <c r="G778" s="365" t="s">
        <v>1149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1642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1150</v>
      </c>
      <c r="C779" s="44" t="s">
        <v>1636</v>
      </c>
      <c r="D779" s="397" t="s">
        <v>58</v>
      </c>
      <c r="E779" s="365" t="s">
        <v>75</v>
      </c>
      <c r="F779" s="44" t="s">
        <v>1639</v>
      </c>
      <c r="G779" s="365" t="s">
        <v>1149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1643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1150</v>
      </c>
      <c r="C780" s="44" t="s">
        <v>1637</v>
      </c>
      <c r="D780" s="397" t="s">
        <v>58</v>
      </c>
      <c r="E780" s="365" t="s">
        <v>75</v>
      </c>
      <c r="F780" s="44" t="s">
        <v>1639</v>
      </c>
      <c r="G780" s="365" t="s">
        <v>1149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1644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1645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1651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1646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1652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1647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1653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1648</v>
      </c>
      <c r="D784" s="397" t="s">
        <v>58</v>
      </c>
      <c r="E784" s="366" t="s">
        <v>75</v>
      </c>
      <c r="F784" s="225" t="s">
        <v>1650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1654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1649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1655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1656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1657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1706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1658</v>
      </c>
      <c r="D787" s="397" t="s">
        <v>58</v>
      </c>
      <c r="E787" s="370" t="s">
        <v>75</v>
      </c>
      <c r="F787" s="44" t="s">
        <v>1217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1660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1706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1656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1661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1659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1662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1663</v>
      </c>
      <c r="D790" s="397" t="s">
        <v>58</v>
      </c>
      <c r="E790" s="372" t="s">
        <v>75</v>
      </c>
      <c r="F790" s="225" t="s">
        <v>894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1664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1665</v>
      </c>
      <c r="D791" s="397" t="s">
        <v>58</v>
      </c>
      <c r="E791" s="373" t="s">
        <v>75</v>
      </c>
      <c r="F791" s="44" t="s">
        <v>1670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1671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1666</v>
      </c>
      <c r="D792" s="397" t="s">
        <v>58</v>
      </c>
      <c r="E792" s="373" t="s">
        <v>75</v>
      </c>
      <c r="F792" s="44" t="s">
        <v>1670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1671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1667</v>
      </c>
      <c r="D793" s="397"/>
      <c r="E793" s="373" t="s">
        <v>20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1672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1668</v>
      </c>
      <c r="D794" s="397"/>
      <c r="E794" s="373" t="s">
        <v>20</v>
      </c>
      <c r="F794" s="44" t="s">
        <v>884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1673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1669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1674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1675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1678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43.2" x14ac:dyDescent="0.3">
      <c r="A797" s="354">
        <v>791</v>
      </c>
      <c r="B797" s="376" t="s">
        <v>21</v>
      </c>
      <c r="C797" s="44" t="s">
        <v>30</v>
      </c>
      <c r="D797" s="397" t="s">
        <v>58</v>
      </c>
      <c r="E797" s="376" t="s">
        <v>75</v>
      </c>
      <c r="F797" s="44" t="s">
        <v>2199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1679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62.4" x14ac:dyDescent="0.3">
      <c r="A798" s="354">
        <v>792</v>
      </c>
      <c r="B798" s="354" t="s">
        <v>40</v>
      </c>
      <c r="C798" s="44" t="s">
        <v>884</v>
      </c>
      <c r="D798" s="354"/>
      <c r="E798" s="376" t="s">
        <v>20</v>
      </c>
      <c r="F798" s="44" t="s">
        <v>2198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1680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2011</v>
      </c>
      <c r="D799" s="354"/>
      <c r="E799" s="376" t="s">
        <v>20</v>
      </c>
      <c r="F799" s="44" t="s">
        <v>1629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1681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2001</v>
      </c>
      <c r="D800" s="354"/>
      <c r="E800" s="376" t="s">
        <v>20</v>
      </c>
      <c r="F800" s="44" t="s">
        <v>1676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1682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46.8" x14ac:dyDescent="0.3">
      <c r="A801" s="354">
        <v>795</v>
      </c>
      <c r="B801" s="448" t="s">
        <v>21</v>
      </c>
      <c r="C801" s="454" t="s">
        <v>1677</v>
      </c>
      <c r="D801" s="448" t="s">
        <v>58</v>
      </c>
      <c r="E801" s="448" t="s">
        <v>20</v>
      </c>
      <c r="F801" s="454" t="s">
        <v>2197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1683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46.8" x14ac:dyDescent="0.3">
      <c r="A802" s="354">
        <v>796</v>
      </c>
      <c r="B802" s="377" t="s">
        <v>21</v>
      </c>
      <c r="C802" s="44" t="s">
        <v>1684</v>
      </c>
      <c r="D802" s="397" t="s">
        <v>58</v>
      </c>
      <c r="E802" s="377" t="s">
        <v>20</v>
      </c>
      <c r="F802" s="44" t="s">
        <v>2196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1685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62.4" x14ac:dyDescent="0.3">
      <c r="A803" s="354">
        <v>797</v>
      </c>
      <c r="B803" s="378" t="s">
        <v>40</v>
      </c>
      <c r="C803" s="44" t="s">
        <v>884</v>
      </c>
      <c r="D803" s="354"/>
      <c r="E803" s="378" t="s">
        <v>20</v>
      </c>
      <c r="F803" s="44" t="s">
        <v>2195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1689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62.4" x14ac:dyDescent="0.3">
      <c r="A804" s="354">
        <v>798</v>
      </c>
      <c r="B804" s="448" t="s">
        <v>40</v>
      </c>
      <c r="C804" s="454" t="s">
        <v>884</v>
      </c>
      <c r="D804" s="448"/>
      <c r="E804" s="448" t="s">
        <v>20</v>
      </c>
      <c r="F804" s="454" t="s">
        <v>1686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1690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1991</v>
      </c>
      <c r="D805" s="354"/>
      <c r="E805" s="378" t="s">
        <v>20</v>
      </c>
      <c r="F805" s="44" t="s">
        <v>1687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1691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62.4" x14ac:dyDescent="0.3">
      <c r="A806" s="354">
        <v>800</v>
      </c>
      <c r="B806" s="378" t="s">
        <v>40</v>
      </c>
      <c r="C806" s="44" t="s">
        <v>884</v>
      </c>
      <c r="D806" s="354"/>
      <c r="E806" s="378" t="s">
        <v>20</v>
      </c>
      <c r="F806" s="44" t="s">
        <v>2194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1692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62.4" x14ac:dyDescent="0.3">
      <c r="A807" s="354">
        <v>801</v>
      </c>
      <c r="B807" s="448" t="s">
        <v>40</v>
      </c>
      <c r="C807" s="454" t="s">
        <v>1991</v>
      </c>
      <c r="D807" s="448"/>
      <c r="E807" s="448" t="s">
        <v>20</v>
      </c>
      <c r="F807" s="454" t="s">
        <v>1688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1693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88.4" customHeight="1" x14ac:dyDescent="0.3">
      <c r="A808" s="354">
        <v>802</v>
      </c>
      <c r="B808" s="378" t="s">
        <v>40</v>
      </c>
      <c r="C808" s="44" t="s">
        <v>41</v>
      </c>
      <c r="D808" s="354"/>
      <c r="E808" s="378" t="s">
        <v>20</v>
      </c>
      <c r="F808" s="44" t="s">
        <v>2193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1694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3.2" x14ac:dyDescent="0.3">
      <c r="A809" s="354">
        <v>803</v>
      </c>
      <c r="B809" s="378" t="s">
        <v>21</v>
      </c>
      <c r="C809" s="44" t="s">
        <v>176</v>
      </c>
      <c r="D809" s="397" t="s">
        <v>58</v>
      </c>
      <c r="E809" s="378" t="s">
        <v>75</v>
      </c>
      <c r="F809" s="44" t="s">
        <v>2192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1699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1704</v>
      </c>
      <c r="V809" s="354"/>
    </row>
    <row r="810" spans="1:22" ht="43.2" x14ac:dyDescent="0.3">
      <c r="A810" s="354">
        <v>804</v>
      </c>
      <c r="B810" s="378" t="s">
        <v>21</v>
      </c>
      <c r="C810" s="44" t="s">
        <v>969</v>
      </c>
      <c r="D810" s="397" t="s">
        <v>58</v>
      </c>
      <c r="E810" s="378" t="s">
        <v>75</v>
      </c>
      <c r="F810" s="44" t="s">
        <v>2191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1700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1793</v>
      </c>
      <c r="V810" s="354"/>
    </row>
    <row r="811" spans="1:22" ht="43.2" x14ac:dyDescent="0.3">
      <c r="A811" s="354">
        <v>805</v>
      </c>
      <c r="B811" s="448" t="s">
        <v>21</v>
      </c>
      <c r="C811" s="454" t="s">
        <v>2190</v>
      </c>
      <c r="D811" s="448" t="s">
        <v>58</v>
      </c>
      <c r="E811" s="448" t="s">
        <v>75</v>
      </c>
      <c r="F811" s="454" t="s">
        <v>1696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1701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43.2" x14ac:dyDescent="0.3">
      <c r="A812" s="354">
        <v>806</v>
      </c>
      <c r="B812" s="378" t="s">
        <v>21</v>
      </c>
      <c r="C812" s="44" t="s">
        <v>2190</v>
      </c>
      <c r="D812" s="397" t="s">
        <v>58</v>
      </c>
      <c r="E812" s="378" t="s">
        <v>75</v>
      </c>
      <c r="F812" s="44" t="s">
        <v>1697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1702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43.2" x14ac:dyDescent="0.3">
      <c r="A813" s="354">
        <v>807</v>
      </c>
      <c r="B813" s="378" t="s">
        <v>21</v>
      </c>
      <c r="C813" s="44" t="s">
        <v>2190</v>
      </c>
      <c r="D813" s="397" t="s">
        <v>58</v>
      </c>
      <c r="E813" s="378" t="s">
        <v>75</v>
      </c>
      <c r="F813" s="44" t="s">
        <v>1698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1703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1793</v>
      </c>
      <c r="V813" s="354"/>
    </row>
    <row r="814" spans="1:22" ht="43.2" x14ac:dyDescent="0.3">
      <c r="A814" s="354">
        <v>808</v>
      </c>
      <c r="B814" s="380" t="s">
        <v>21</v>
      </c>
      <c r="C814" s="44" t="s">
        <v>2037</v>
      </c>
      <c r="D814" s="397" t="s">
        <v>58</v>
      </c>
      <c r="E814" s="380" t="s">
        <v>75</v>
      </c>
      <c r="F814" s="44" t="s">
        <v>1695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1705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62.4" x14ac:dyDescent="0.3">
      <c r="A815" s="354">
        <v>809</v>
      </c>
      <c r="B815" s="382" t="s">
        <v>40</v>
      </c>
      <c r="C815" s="44" t="s">
        <v>2008</v>
      </c>
      <c r="D815" s="354"/>
      <c r="E815" s="382" t="s">
        <v>20</v>
      </c>
      <c r="F815" s="44" t="s">
        <v>1707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1710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3.2" x14ac:dyDescent="0.3">
      <c r="A816" s="354">
        <v>810</v>
      </c>
      <c r="B816" s="448" t="s">
        <v>21</v>
      </c>
      <c r="C816" s="454" t="s">
        <v>2183</v>
      </c>
      <c r="D816" s="448" t="s">
        <v>58</v>
      </c>
      <c r="E816" s="448" t="s">
        <v>75</v>
      </c>
      <c r="F816" s="454" t="s">
        <v>1708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1711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3.2" x14ac:dyDescent="0.3">
      <c r="A817" s="354">
        <v>811</v>
      </c>
      <c r="B817" s="382" t="s">
        <v>21</v>
      </c>
      <c r="C817" s="44" t="s">
        <v>2183</v>
      </c>
      <c r="D817" s="397" t="s">
        <v>58</v>
      </c>
      <c r="E817" s="382" t="s">
        <v>75</v>
      </c>
      <c r="F817" s="44" t="s">
        <v>1709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1712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62.4" x14ac:dyDescent="0.3">
      <c r="A818" s="354">
        <v>812</v>
      </c>
      <c r="B818" s="385" t="s">
        <v>21</v>
      </c>
      <c r="C818" s="44" t="s">
        <v>412</v>
      </c>
      <c r="D818" s="397" t="s">
        <v>58</v>
      </c>
      <c r="E818" s="385" t="s">
        <v>20</v>
      </c>
      <c r="F818" s="44" t="s">
        <v>2189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1715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62.4" x14ac:dyDescent="0.3">
      <c r="A819" s="354">
        <v>813</v>
      </c>
      <c r="B819" s="385" t="s">
        <v>21</v>
      </c>
      <c r="C819" s="44" t="s">
        <v>412</v>
      </c>
      <c r="D819" s="397" t="s">
        <v>58</v>
      </c>
      <c r="E819" s="385" t="s">
        <v>75</v>
      </c>
      <c r="F819" s="44" t="s">
        <v>2180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1716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1875</v>
      </c>
      <c r="V819" s="354"/>
    </row>
    <row r="820" spans="1:22" ht="43.2" x14ac:dyDescent="0.3">
      <c r="A820" s="354">
        <v>814</v>
      </c>
      <c r="B820" s="385" t="s">
        <v>21</v>
      </c>
      <c r="C820" s="44" t="s">
        <v>2188</v>
      </c>
      <c r="D820" s="397" t="s">
        <v>58</v>
      </c>
      <c r="E820" s="385" t="s">
        <v>75</v>
      </c>
      <c r="F820" s="44" t="s">
        <v>1713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1717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46.8" x14ac:dyDescent="0.3">
      <c r="A821" s="354">
        <v>815</v>
      </c>
      <c r="B821" s="448" t="s">
        <v>21</v>
      </c>
      <c r="C821" s="454" t="s">
        <v>171</v>
      </c>
      <c r="D821" s="448" t="s">
        <v>58</v>
      </c>
      <c r="E821" s="448" t="s">
        <v>75</v>
      </c>
      <c r="F821" s="454" t="s">
        <v>2187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1718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46.8" x14ac:dyDescent="0.3">
      <c r="A822" s="354">
        <v>816</v>
      </c>
      <c r="B822" s="385" t="s">
        <v>21</v>
      </c>
      <c r="C822" s="44" t="s">
        <v>2186</v>
      </c>
      <c r="D822" s="397" t="s">
        <v>58</v>
      </c>
      <c r="E822" s="385" t="s">
        <v>75</v>
      </c>
      <c r="F822" s="44" t="s">
        <v>1714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1719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62.4" x14ac:dyDescent="0.3">
      <c r="A823" s="354">
        <v>817</v>
      </c>
      <c r="B823" s="386" t="s">
        <v>21</v>
      </c>
      <c r="C823" s="44" t="s">
        <v>2007</v>
      </c>
      <c r="D823" s="397" t="s">
        <v>58</v>
      </c>
      <c r="E823" s="386" t="s">
        <v>75</v>
      </c>
      <c r="F823" s="44" t="s">
        <v>1720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1724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109.2" x14ac:dyDescent="0.3">
      <c r="A824" s="354">
        <v>818</v>
      </c>
      <c r="B824" s="448" t="s">
        <v>21</v>
      </c>
      <c r="C824" s="454" t="s">
        <v>2185</v>
      </c>
      <c r="D824" s="448" t="s">
        <v>58</v>
      </c>
      <c r="E824" s="448" t="s">
        <v>75</v>
      </c>
      <c r="F824" s="454" t="s">
        <v>1721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1725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1793</v>
      </c>
      <c r="V824" s="354"/>
    </row>
    <row r="825" spans="1:22" ht="62.4" x14ac:dyDescent="0.3">
      <c r="A825" s="354">
        <v>819</v>
      </c>
      <c r="B825" s="386" t="s">
        <v>21</v>
      </c>
      <c r="C825" s="44" t="s">
        <v>412</v>
      </c>
      <c r="D825" s="354"/>
      <c r="E825" s="386" t="s">
        <v>20</v>
      </c>
      <c r="F825" s="44" t="s">
        <v>2184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1726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62.4" x14ac:dyDescent="0.3">
      <c r="A826" s="354">
        <v>820</v>
      </c>
      <c r="B826" s="386" t="s">
        <v>21</v>
      </c>
      <c r="C826" s="44" t="s">
        <v>2001</v>
      </c>
      <c r="D826" s="354"/>
      <c r="E826" s="386" t="s">
        <v>20</v>
      </c>
      <c r="F826" s="44" t="s">
        <v>1722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1727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78" x14ac:dyDescent="0.3">
      <c r="A827" s="354">
        <v>821</v>
      </c>
      <c r="B827" s="448" t="s">
        <v>40</v>
      </c>
      <c r="C827" s="454" t="s">
        <v>1991</v>
      </c>
      <c r="D827" s="448"/>
      <c r="E827" s="448" t="s">
        <v>20</v>
      </c>
      <c r="F827" s="454" t="s">
        <v>1728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1730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78" x14ac:dyDescent="0.3">
      <c r="A828" s="354">
        <v>822</v>
      </c>
      <c r="B828" s="354" t="s">
        <v>40</v>
      </c>
      <c r="C828" s="44" t="s">
        <v>1991</v>
      </c>
      <c r="D828" s="354"/>
      <c r="E828" s="388" t="s">
        <v>20</v>
      </c>
      <c r="F828" s="44" t="s">
        <v>1729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1731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46.8" x14ac:dyDescent="0.3">
      <c r="A829" s="354">
        <v>823</v>
      </c>
      <c r="B829" s="354" t="s">
        <v>21</v>
      </c>
      <c r="C829" s="41" t="s">
        <v>2183</v>
      </c>
      <c r="D829" s="397" t="s">
        <v>58</v>
      </c>
      <c r="E829" s="354" t="s">
        <v>75</v>
      </c>
      <c r="F829" s="44" t="s">
        <v>1732</v>
      </c>
      <c r="G829" s="354" t="s">
        <v>1158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1733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93.6" x14ac:dyDescent="0.3">
      <c r="A830" s="354">
        <v>824</v>
      </c>
      <c r="B830" s="354" t="s">
        <v>1150</v>
      </c>
      <c r="C830" s="454" t="s">
        <v>2182</v>
      </c>
      <c r="D830" s="448"/>
      <c r="E830" s="448" t="s">
        <v>75</v>
      </c>
      <c r="F830" s="454" t="s">
        <v>1734</v>
      </c>
      <c r="G830" s="354" t="s">
        <v>1149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1737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46.8" x14ac:dyDescent="0.3">
      <c r="A831" s="354">
        <v>825</v>
      </c>
      <c r="B831" s="391" t="s">
        <v>21</v>
      </c>
      <c r="C831" s="44" t="s">
        <v>1155</v>
      </c>
      <c r="D831" s="397" t="s">
        <v>58</v>
      </c>
      <c r="E831" s="391" t="s">
        <v>75</v>
      </c>
      <c r="F831" s="44" t="s">
        <v>2181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1738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62.4" x14ac:dyDescent="0.3">
      <c r="A832" s="354">
        <v>826</v>
      </c>
      <c r="B832" s="391" t="s">
        <v>21</v>
      </c>
      <c r="C832" s="454" t="s">
        <v>412</v>
      </c>
      <c r="D832" s="448" t="s">
        <v>58</v>
      </c>
      <c r="E832" s="448" t="s">
        <v>75</v>
      </c>
      <c r="F832" s="454" t="s">
        <v>2180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1739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>
        <v>175</v>
      </c>
      <c r="S832" s="354">
        <v>22198.355</v>
      </c>
      <c r="T832" s="443">
        <v>45727</v>
      </c>
      <c r="U832" s="354"/>
      <c r="V832" s="354"/>
    </row>
    <row r="833" spans="1:22" ht="62.4" x14ac:dyDescent="0.3">
      <c r="A833" s="354">
        <v>827</v>
      </c>
      <c r="B833" s="354" t="s">
        <v>40</v>
      </c>
      <c r="C833" s="44" t="s">
        <v>1991</v>
      </c>
      <c r="D833" s="354"/>
      <c r="E833" s="354" t="s">
        <v>20</v>
      </c>
      <c r="F833" s="44" t="s">
        <v>1735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1740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93.6" x14ac:dyDescent="0.3">
      <c r="A834" s="354">
        <v>828</v>
      </c>
      <c r="B834" s="354" t="s">
        <v>1150</v>
      </c>
      <c r="C834" s="44" t="s">
        <v>1736</v>
      </c>
      <c r="D834" s="354"/>
      <c r="E834" s="391" t="s">
        <v>75</v>
      </c>
      <c r="F834" s="44" t="s">
        <v>2179</v>
      </c>
      <c r="G834" s="354" t="s">
        <v>1149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1741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43.2" x14ac:dyDescent="0.3">
      <c r="A835" s="354">
        <v>829</v>
      </c>
      <c r="B835" s="391" t="s">
        <v>21</v>
      </c>
      <c r="C835" s="44" t="s">
        <v>30</v>
      </c>
      <c r="D835" s="397" t="s">
        <v>58</v>
      </c>
      <c r="E835" s="391" t="s">
        <v>75</v>
      </c>
      <c r="F835" s="44" t="s">
        <v>2178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1742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43.2" x14ac:dyDescent="0.3">
      <c r="A836" s="354">
        <v>830</v>
      </c>
      <c r="B836" s="391" t="s">
        <v>21</v>
      </c>
      <c r="C836" s="454" t="s">
        <v>30</v>
      </c>
      <c r="D836" s="448" t="s">
        <v>58</v>
      </c>
      <c r="E836" s="448" t="s">
        <v>75</v>
      </c>
      <c r="F836" s="454" t="s">
        <v>2177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1743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27.8" customHeight="1" x14ac:dyDescent="0.3">
      <c r="A837" s="354">
        <v>831</v>
      </c>
      <c r="B837" s="354" t="s">
        <v>40</v>
      </c>
      <c r="C837" s="44" t="s">
        <v>2081</v>
      </c>
      <c r="D837" s="354"/>
      <c r="E837" s="393" t="s">
        <v>75</v>
      </c>
      <c r="F837" s="44" t="s">
        <v>1744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1746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46.8" x14ac:dyDescent="0.3">
      <c r="A838" s="354">
        <v>832</v>
      </c>
      <c r="B838" s="354" t="s">
        <v>21</v>
      </c>
      <c r="C838" s="44" t="s">
        <v>1622</v>
      </c>
      <c r="D838" s="397" t="s">
        <v>58</v>
      </c>
      <c r="E838" s="393" t="s">
        <v>75</v>
      </c>
      <c r="F838" s="44" t="s">
        <v>2009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1747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62.4" x14ac:dyDescent="0.3">
      <c r="A839" s="354">
        <v>833</v>
      </c>
      <c r="B839" s="354" t="s">
        <v>40</v>
      </c>
      <c r="C839" s="506" t="s">
        <v>1991</v>
      </c>
      <c r="D839" s="448"/>
      <c r="E839" s="448" t="s">
        <v>20</v>
      </c>
      <c r="F839" s="454" t="s">
        <v>1745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1748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62.4" x14ac:dyDescent="0.3">
      <c r="A840" s="354">
        <v>834</v>
      </c>
      <c r="B840" s="43" t="s">
        <v>40</v>
      </c>
      <c r="C840" s="44" t="s">
        <v>41</v>
      </c>
      <c r="D840" s="107"/>
      <c r="E840" s="396" t="s">
        <v>20</v>
      </c>
      <c r="F840" s="44" t="s">
        <v>2176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1749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43.2" x14ac:dyDescent="0.3">
      <c r="A841" s="354">
        <v>835</v>
      </c>
      <c r="B841" s="397" t="s">
        <v>21</v>
      </c>
      <c r="C841" s="44" t="s">
        <v>873</v>
      </c>
      <c r="D841" s="397" t="s">
        <v>58</v>
      </c>
      <c r="E841" s="397" t="s">
        <v>75</v>
      </c>
      <c r="F841" s="44" t="s">
        <v>2175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1751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>
        <v>40</v>
      </c>
      <c r="S841" s="354">
        <v>880.84416999999996</v>
      </c>
      <c r="T841" s="443">
        <v>45708</v>
      </c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894</v>
      </c>
      <c r="D842" s="354"/>
      <c r="E842" s="397" t="s">
        <v>75</v>
      </c>
      <c r="F842" s="44" t="s">
        <v>2174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1752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54" t="s">
        <v>2167</v>
      </c>
      <c r="D843" s="448"/>
      <c r="E843" s="448" t="s">
        <v>75</v>
      </c>
      <c r="F843" s="454" t="s">
        <v>1750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1753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109.2" x14ac:dyDescent="0.3">
      <c r="A844" s="354">
        <v>838</v>
      </c>
      <c r="B844" s="43" t="s">
        <v>40</v>
      </c>
      <c r="C844" s="44" t="s">
        <v>2008</v>
      </c>
      <c r="D844" s="397" t="s">
        <v>58</v>
      </c>
      <c r="E844" s="397" t="s">
        <v>88</v>
      </c>
      <c r="F844" s="44" t="s">
        <v>1754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1757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 t="s">
        <v>1793</v>
      </c>
    </row>
    <row r="845" spans="1:22" ht="109.2" x14ac:dyDescent="0.3">
      <c r="A845" s="354">
        <v>839</v>
      </c>
      <c r="B845" s="43" t="s">
        <v>40</v>
      </c>
      <c r="C845" s="44" t="s">
        <v>2008</v>
      </c>
      <c r="D845" s="397" t="s">
        <v>58</v>
      </c>
      <c r="E845" s="397" t="s">
        <v>88</v>
      </c>
      <c r="F845" s="44" t="s">
        <v>1755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1758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119">
        <v>28548.5</v>
      </c>
      <c r="R845" s="354">
        <v>1</v>
      </c>
      <c r="S845" s="119">
        <v>28548.5</v>
      </c>
      <c r="T845" s="355">
        <v>45722</v>
      </c>
      <c r="U845" s="354"/>
      <c r="V845" s="354"/>
    </row>
    <row r="846" spans="1:22" ht="109.2" x14ac:dyDescent="0.3">
      <c r="A846" s="354">
        <v>840</v>
      </c>
      <c r="B846" s="43" t="s">
        <v>40</v>
      </c>
      <c r="C846" s="44" t="s">
        <v>2008</v>
      </c>
      <c r="D846" s="397" t="s">
        <v>58</v>
      </c>
      <c r="E846" s="397" t="s">
        <v>88</v>
      </c>
      <c r="F846" s="44" t="s">
        <v>1756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1759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442">
        <v>2483.7523000000001</v>
      </c>
      <c r="R846" s="354">
        <v>1</v>
      </c>
      <c r="S846" s="354">
        <v>2483.7523000000001</v>
      </c>
      <c r="T846" s="355">
        <v>45716</v>
      </c>
      <c r="U846" s="354"/>
      <c r="V846" s="354"/>
    </row>
    <row r="847" spans="1:22" ht="156" x14ac:dyDescent="0.3">
      <c r="A847" s="354">
        <v>841</v>
      </c>
      <c r="B847" s="43" t="s">
        <v>40</v>
      </c>
      <c r="C847" s="44" t="s">
        <v>2008</v>
      </c>
      <c r="D847" s="397" t="s">
        <v>58</v>
      </c>
      <c r="E847" s="397" t="s">
        <v>88</v>
      </c>
      <c r="F847" s="44" t="s">
        <v>1760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1761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448">
        <v>5461.8554999999997</v>
      </c>
      <c r="R847" s="448">
        <v>1</v>
      </c>
      <c r="S847" s="448">
        <v>5461.8554999999997</v>
      </c>
      <c r="T847" s="443">
        <v>45721</v>
      </c>
      <c r="U847" s="354"/>
      <c r="V847" s="354"/>
    </row>
    <row r="848" spans="1:22" ht="109.2" x14ac:dyDescent="0.3">
      <c r="A848" s="354">
        <v>842</v>
      </c>
      <c r="B848" s="43" t="s">
        <v>40</v>
      </c>
      <c r="C848" s="44" t="s">
        <v>41</v>
      </c>
      <c r="D848" s="397" t="s">
        <v>58</v>
      </c>
      <c r="E848" s="397" t="s">
        <v>88</v>
      </c>
      <c r="F848" s="44" t="s">
        <v>2173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1762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445">
        <v>1764.2238</v>
      </c>
      <c r="R848" s="354">
        <v>1</v>
      </c>
      <c r="S848" s="354">
        <v>1764.2238</v>
      </c>
      <c r="T848" s="355">
        <v>45350</v>
      </c>
      <c r="U848" s="354"/>
      <c r="V848" s="354"/>
    </row>
    <row r="849" spans="1:22" ht="140.4" x14ac:dyDescent="0.3">
      <c r="A849" s="354">
        <v>843</v>
      </c>
      <c r="B849" s="43" t="s">
        <v>40</v>
      </c>
      <c r="C849" s="44" t="s">
        <v>1991</v>
      </c>
      <c r="D849" s="397" t="s">
        <v>58</v>
      </c>
      <c r="E849" s="397" t="s">
        <v>88</v>
      </c>
      <c r="F849" s="44" t="s">
        <v>1763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1765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445">
        <v>9554.3718700000009</v>
      </c>
      <c r="R849" s="354">
        <v>1</v>
      </c>
      <c r="S849" s="354">
        <v>9554.3718700000009</v>
      </c>
      <c r="T849" s="355">
        <v>45726</v>
      </c>
      <c r="U849" s="354"/>
      <c r="V849" s="354"/>
    </row>
    <row r="850" spans="1:22" ht="109.2" x14ac:dyDescent="0.3">
      <c r="A850" s="354">
        <v>844</v>
      </c>
      <c r="B850" s="43" t="s">
        <v>40</v>
      </c>
      <c r="C850" s="44" t="s">
        <v>2008</v>
      </c>
      <c r="D850" s="397" t="s">
        <v>58</v>
      </c>
      <c r="E850" s="397" t="s">
        <v>88</v>
      </c>
      <c r="F850" s="44" t="s">
        <v>1764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1766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445">
        <v>1705.33167</v>
      </c>
      <c r="R850" s="354">
        <v>1</v>
      </c>
      <c r="S850" s="354">
        <v>1705.33167</v>
      </c>
      <c r="T850" s="355">
        <v>45727</v>
      </c>
      <c r="U850" s="354"/>
      <c r="V850" s="354"/>
    </row>
    <row r="851" spans="1:22" ht="156" x14ac:dyDescent="0.3">
      <c r="A851" s="354">
        <v>845</v>
      </c>
      <c r="B851" s="43" t="s">
        <v>40</v>
      </c>
      <c r="C851" s="44" t="s">
        <v>41</v>
      </c>
      <c r="D851" s="397" t="s">
        <v>58</v>
      </c>
      <c r="E851" s="397" t="s">
        <v>88</v>
      </c>
      <c r="F851" s="44" t="s">
        <v>2172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1768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>
        <v>12576.503650000001</v>
      </c>
      <c r="R851" s="354">
        <v>1</v>
      </c>
      <c r="S851" s="445">
        <v>12576.503650000001</v>
      </c>
      <c r="T851" s="355">
        <v>45726</v>
      </c>
      <c r="U851" s="354"/>
      <c r="V851" s="354"/>
    </row>
    <row r="852" spans="1:22" ht="109.2" x14ac:dyDescent="0.3">
      <c r="A852" s="354">
        <v>846</v>
      </c>
      <c r="B852" s="43" t="s">
        <v>40</v>
      </c>
      <c r="C852" s="44" t="s">
        <v>2008</v>
      </c>
      <c r="D852" s="397" t="s">
        <v>58</v>
      </c>
      <c r="E852" s="397" t="s">
        <v>88</v>
      </c>
      <c r="F852" s="44" t="s">
        <v>1767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1769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>
        <v>2505.1131999999998</v>
      </c>
      <c r="R852" s="354">
        <v>1</v>
      </c>
      <c r="S852" s="445">
        <v>2505.1131999999998</v>
      </c>
      <c r="T852" s="355">
        <v>45716</v>
      </c>
      <c r="U852" s="354"/>
      <c r="V852" s="354"/>
    </row>
    <row r="853" spans="1:22" ht="109.2" x14ac:dyDescent="0.3">
      <c r="A853" s="397">
        <v>847</v>
      </c>
      <c r="B853" s="397" t="s">
        <v>40</v>
      </c>
      <c r="C853" s="44" t="s">
        <v>1991</v>
      </c>
      <c r="D853" s="397" t="s">
        <v>58</v>
      </c>
      <c r="E853" s="397" t="s">
        <v>88</v>
      </c>
      <c r="F853" s="44" t="s">
        <v>1770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1771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>
        <v>3716.3158699999999</v>
      </c>
      <c r="R853" s="397">
        <v>1</v>
      </c>
      <c r="S853" s="445">
        <v>3716.3158699999999</v>
      </c>
      <c r="T853" s="398">
        <v>45726</v>
      </c>
      <c r="U853" s="397"/>
      <c r="V853" s="397"/>
    </row>
    <row r="854" spans="1:22" ht="109.2" x14ac:dyDescent="0.3">
      <c r="A854" s="397">
        <v>848</v>
      </c>
      <c r="B854" s="397" t="s">
        <v>40</v>
      </c>
      <c r="C854" s="44" t="s">
        <v>41</v>
      </c>
      <c r="D854" s="397" t="s">
        <v>58</v>
      </c>
      <c r="E854" s="397" t="s">
        <v>88</v>
      </c>
      <c r="F854" s="44" t="s">
        <v>2171</v>
      </c>
      <c r="G854" s="397" t="s">
        <v>184</v>
      </c>
      <c r="H854" s="397" t="s">
        <v>1773</v>
      </c>
      <c r="I854" s="397">
        <v>1</v>
      </c>
      <c r="J854" s="397" t="s">
        <v>1773</v>
      </c>
      <c r="K854" s="397" t="s">
        <v>1773</v>
      </c>
      <c r="L854" s="397">
        <v>1</v>
      </c>
      <c r="M854" s="397" t="s">
        <v>1773</v>
      </c>
      <c r="N854" s="6" t="s">
        <v>1772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>
        <v>1525.7291700000001</v>
      </c>
      <c r="R854" s="397">
        <v>1</v>
      </c>
      <c r="S854" s="445">
        <v>1525.7291700000001</v>
      </c>
      <c r="T854" s="398">
        <v>45727</v>
      </c>
      <c r="U854" s="397"/>
      <c r="V854" s="397"/>
    </row>
    <row r="855" spans="1:22" ht="62.4" x14ac:dyDescent="0.3">
      <c r="A855" s="397">
        <v>849</v>
      </c>
      <c r="B855" s="397" t="s">
        <v>40</v>
      </c>
      <c r="C855" s="44" t="s">
        <v>1991</v>
      </c>
      <c r="D855" s="397"/>
      <c r="E855" s="397" t="s">
        <v>20</v>
      </c>
      <c r="F855" s="44" t="s">
        <v>1774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1776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140.4" x14ac:dyDescent="0.3">
      <c r="A856" s="397">
        <v>850</v>
      </c>
      <c r="B856" s="397" t="s">
        <v>40</v>
      </c>
      <c r="C856" s="44" t="s">
        <v>2008</v>
      </c>
      <c r="D856" s="397" t="s">
        <v>58</v>
      </c>
      <c r="E856" s="397" t="s">
        <v>88</v>
      </c>
      <c r="F856" s="44" t="s">
        <v>1775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1777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>
        <v>12291.666670000001</v>
      </c>
      <c r="R856" s="397">
        <v>1</v>
      </c>
      <c r="S856" s="445">
        <v>12291.666670000001</v>
      </c>
      <c r="T856" s="398">
        <v>45727</v>
      </c>
      <c r="U856" s="397"/>
      <c r="V856" s="397"/>
    </row>
    <row r="857" spans="1:22" ht="124.8" x14ac:dyDescent="0.3">
      <c r="A857" s="397">
        <v>851</v>
      </c>
      <c r="B857" s="397" t="s">
        <v>40</v>
      </c>
      <c r="C857" s="44" t="s">
        <v>2008</v>
      </c>
      <c r="D857" s="397" t="s">
        <v>58</v>
      </c>
      <c r="E857" s="397" t="s">
        <v>88</v>
      </c>
      <c r="F857" s="44" t="s">
        <v>1778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1780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>
        <v>8871.6583300000002</v>
      </c>
      <c r="R857" s="397">
        <v>1</v>
      </c>
      <c r="S857" s="445">
        <v>8871.6583300000002</v>
      </c>
      <c r="T857" s="398">
        <v>45727</v>
      </c>
      <c r="U857" s="397"/>
      <c r="V857" s="397"/>
    </row>
    <row r="858" spans="1:22" ht="109.2" x14ac:dyDescent="0.3">
      <c r="A858" s="397">
        <v>852</v>
      </c>
      <c r="B858" s="397" t="s">
        <v>40</v>
      </c>
      <c r="C858" s="44" t="s">
        <v>1991</v>
      </c>
      <c r="D858" s="397" t="s">
        <v>58</v>
      </c>
      <c r="E858" s="397" t="s">
        <v>88</v>
      </c>
      <c r="F858" s="44" t="s">
        <v>1779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1781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>
        <v>2212.82015</v>
      </c>
      <c r="R858" s="397">
        <v>1</v>
      </c>
      <c r="S858" s="445">
        <v>2212.82015</v>
      </c>
      <c r="T858" s="398">
        <v>45726</v>
      </c>
      <c r="U858" s="397"/>
      <c r="V858" s="397"/>
    </row>
    <row r="859" spans="1:22" ht="140.4" x14ac:dyDescent="0.3">
      <c r="A859" s="397">
        <v>853</v>
      </c>
      <c r="B859" s="397" t="s">
        <v>40</v>
      </c>
      <c r="C859" s="44" t="s">
        <v>41</v>
      </c>
      <c r="D859" s="397" t="s">
        <v>58</v>
      </c>
      <c r="E859" s="397" t="s">
        <v>88</v>
      </c>
      <c r="F859" s="44" t="s">
        <v>2170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1783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>
        <v>14208.07228</v>
      </c>
      <c r="R859" s="397">
        <v>1</v>
      </c>
      <c r="S859" s="445">
        <v>14208.07228</v>
      </c>
      <c r="T859" s="398">
        <v>45726</v>
      </c>
      <c r="U859" s="397"/>
      <c r="V859" s="397"/>
    </row>
    <row r="860" spans="1:22" ht="109.2" x14ac:dyDescent="0.3">
      <c r="A860" s="397">
        <v>854</v>
      </c>
      <c r="B860" s="397" t="s">
        <v>40</v>
      </c>
      <c r="C860" s="44" t="s">
        <v>2008</v>
      </c>
      <c r="D860" s="397" t="s">
        <v>58</v>
      </c>
      <c r="E860" s="397" t="s">
        <v>88</v>
      </c>
      <c r="F860" s="44" t="s">
        <v>1782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1784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>
        <v>10426.333339999999</v>
      </c>
      <c r="R860" s="397">
        <v>1</v>
      </c>
      <c r="S860" s="445">
        <v>10426.333339999999</v>
      </c>
      <c r="T860" s="398">
        <v>45727</v>
      </c>
      <c r="U860" s="397"/>
      <c r="V860" s="397"/>
    </row>
    <row r="861" spans="1:22" ht="93.6" x14ac:dyDescent="0.3">
      <c r="A861" s="397">
        <v>855</v>
      </c>
      <c r="B861" s="397" t="s">
        <v>40</v>
      </c>
      <c r="C861" s="44" t="s">
        <v>2008</v>
      </c>
      <c r="D861" s="397" t="s">
        <v>58</v>
      </c>
      <c r="E861" s="397" t="s">
        <v>88</v>
      </c>
      <c r="F861" s="44" t="s">
        <v>1785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1787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>
        <v>3416.6666700000001</v>
      </c>
      <c r="R861" s="397">
        <v>1</v>
      </c>
      <c r="S861" s="445">
        <v>3416.6666700000001</v>
      </c>
      <c r="T861" s="398">
        <v>45726</v>
      </c>
      <c r="U861" s="397"/>
      <c r="V861" s="397"/>
    </row>
    <row r="862" spans="1:22" ht="93.6" x14ac:dyDescent="0.3">
      <c r="A862" s="397">
        <v>856</v>
      </c>
      <c r="B862" s="397" t="s">
        <v>40</v>
      </c>
      <c r="C862" s="44" t="s">
        <v>2008</v>
      </c>
      <c r="D862" s="397" t="s">
        <v>58</v>
      </c>
      <c r="E862" s="397" t="s">
        <v>88</v>
      </c>
      <c r="F862" s="454" t="s">
        <v>1786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1788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>
        <v>2734.1666700000001</v>
      </c>
      <c r="R862" s="397">
        <v>1</v>
      </c>
      <c r="S862" s="445">
        <v>2734.1666700000001</v>
      </c>
      <c r="T862" s="398">
        <v>45726</v>
      </c>
      <c r="U862" s="397"/>
      <c r="V862" s="397"/>
    </row>
    <row r="863" spans="1:22" ht="43.2" x14ac:dyDescent="0.3">
      <c r="A863" s="397">
        <v>857</v>
      </c>
      <c r="B863" s="397" t="s">
        <v>21</v>
      </c>
      <c r="C863" s="44" t="s">
        <v>1789</v>
      </c>
      <c r="D863" s="399" t="s">
        <v>58</v>
      </c>
      <c r="E863" s="397" t="s">
        <v>75</v>
      </c>
      <c r="F863" s="44" t="s">
        <v>2169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1790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>
        <v>1</v>
      </c>
      <c r="S863" s="397">
        <v>3466.3110000000001</v>
      </c>
      <c r="T863" s="400">
        <v>45707</v>
      </c>
      <c r="U863" s="397"/>
      <c r="V863" s="397"/>
    </row>
    <row r="864" spans="1:22" ht="109.2" x14ac:dyDescent="0.3">
      <c r="A864" s="397">
        <v>858</v>
      </c>
      <c r="B864" s="397" t="s">
        <v>21</v>
      </c>
      <c r="C864" s="44" t="s">
        <v>1723</v>
      </c>
      <c r="D864" s="399" t="s">
        <v>58</v>
      </c>
      <c r="E864" s="401" t="s">
        <v>75</v>
      </c>
      <c r="F864" s="505" t="s">
        <v>2168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1791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>
        <v>11</v>
      </c>
      <c r="S864" s="397">
        <v>145.13</v>
      </c>
      <c r="T864" s="400">
        <v>45700</v>
      </c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2167</v>
      </c>
      <c r="D865" s="397"/>
      <c r="E865" s="401" t="s">
        <v>75</v>
      </c>
      <c r="F865" s="44" t="s">
        <v>1750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1792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43.2" x14ac:dyDescent="0.3">
      <c r="A866" s="401">
        <v>860</v>
      </c>
      <c r="B866" s="448" t="s">
        <v>21</v>
      </c>
      <c r="C866" s="454" t="s">
        <v>2167</v>
      </c>
      <c r="D866" s="448" t="s">
        <v>58</v>
      </c>
      <c r="E866" s="448" t="s">
        <v>75</v>
      </c>
      <c r="F866" s="454" t="s">
        <v>801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1794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>
        <v>32</v>
      </c>
      <c r="S866" s="401">
        <v>417.82560000000001</v>
      </c>
      <c r="T866" s="402">
        <v>45712</v>
      </c>
      <c r="U866" s="401"/>
      <c r="V866" s="401"/>
    </row>
    <row r="867" spans="1:22" ht="43.2" x14ac:dyDescent="0.3">
      <c r="A867" s="401">
        <v>861</v>
      </c>
      <c r="B867" s="401" t="s">
        <v>21</v>
      </c>
      <c r="C867" s="44" t="s">
        <v>2167</v>
      </c>
      <c r="D867" s="401" t="s">
        <v>58</v>
      </c>
      <c r="E867" s="401" t="s">
        <v>75</v>
      </c>
      <c r="F867" s="44" t="s">
        <v>802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1795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>
        <v>259</v>
      </c>
      <c r="S867" s="401">
        <v>160.41237000000001</v>
      </c>
      <c r="T867" s="402">
        <v>45706</v>
      </c>
      <c r="U867" s="401"/>
      <c r="V867" s="401"/>
    </row>
    <row r="868" spans="1:22" ht="43.2" x14ac:dyDescent="0.3">
      <c r="A868" s="401">
        <v>862</v>
      </c>
      <c r="B868" s="401" t="s">
        <v>21</v>
      </c>
      <c r="C868" s="44" t="s">
        <v>32</v>
      </c>
      <c r="D868" s="401" t="s">
        <v>58</v>
      </c>
      <c r="E868" s="401" t="s">
        <v>75</v>
      </c>
      <c r="F868" s="44" t="s">
        <v>2166</v>
      </c>
      <c r="G868" s="401" t="s">
        <v>186</v>
      </c>
      <c r="H868" s="401"/>
      <c r="I868" s="401">
        <v>8</v>
      </c>
      <c r="J868" s="119">
        <v>575</v>
      </c>
      <c r="K868" s="401"/>
      <c r="L868" s="401">
        <v>8</v>
      </c>
      <c r="M868" s="119">
        <v>575</v>
      </c>
      <c r="N868" s="6" t="s">
        <v>1796</v>
      </c>
      <c r="O868" s="402">
        <v>45687</v>
      </c>
      <c r="P868" s="33" t="str">
        <f>HYPERLINK("https://my.zakupivli.pro/remote/dispatcher/state_purchase_view/57062513", "UA-2025-01-30-008146-a")</f>
        <v>UA-2025-01-30-008146-a</v>
      </c>
      <c r="Q868" s="448"/>
      <c r="R868" s="448">
        <v>8</v>
      </c>
      <c r="S868" s="448">
        <v>405.4</v>
      </c>
      <c r="T868" s="443">
        <v>45712</v>
      </c>
      <c r="U868" s="401"/>
      <c r="V868" s="401"/>
    </row>
    <row r="869" spans="1:22" ht="43.2" x14ac:dyDescent="0.3">
      <c r="A869" s="401">
        <v>863</v>
      </c>
      <c r="B869" s="401" t="s">
        <v>21</v>
      </c>
      <c r="C869" s="44" t="s">
        <v>2039</v>
      </c>
      <c r="D869" s="401" t="s">
        <v>58</v>
      </c>
      <c r="E869" s="401" t="s">
        <v>75</v>
      </c>
      <c r="F869" s="44" t="s">
        <v>982</v>
      </c>
      <c r="G869" s="401" t="s">
        <v>186</v>
      </c>
      <c r="H869" s="401"/>
      <c r="I869" s="401">
        <v>19</v>
      </c>
      <c r="J869" s="119">
        <v>35537.1</v>
      </c>
      <c r="K869" s="401"/>
      <c r="L869" s="401">
        <v>19</v>
      </c>
      <c r="M869" s="119">
        <v>35537.1</v>
      </c>
      <c r="N869" s="6" t="s">
        <v>1797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>
        <v>19</v>
      </c>
      <c r="S869" s="119">
        <v>30791</v>
      </c>
      <c r="T869" s="402">
        <v>45743</v>
      </c>
      <c r="U869" s="401"/>
      <c r="V869" s="401"/>
    </row>
    <row r="870" spans="1:22" ht="43.2" x14ac:dyDescent="0.3">
      <c r="A870" s="401">
        <v>864</v>
      </c>
      <c r="B870" s="401" t="s">
        <v>21</v>
      </c>
      <c r="C870" s="44" t="s">
        <v>2039</v>
      </c>
      <c r="D870" s="401" t="s">
        <v>58</v>
      </c>
      <c r="E870" s="401" t="s">
        <v>75</v>
      </c>
      <c r="F870" s="44" t="s">
        <v>983</v>
      </c>
      <c r="G870" s="401" t="s">
        <v>186</v>
      </c>
      <c r="H870" s="401">
        <v>1310.75</v>
      </c>
      <c r="I870" s="401">
        <v>1</v>
      </c>
      <c r="J870" s="401">
        <v>1310.75</v>
      </c>
      <c r="K870" s="401">
        <v>1310.75</v>
      </c>
      <c r="L870" s="401">
        <v>1</v>
      </c>
      <c r="M870" s="401">
        <v>1310.75</v>
      </c>
      <c r="N870" s="6" t="s">
        <v>1798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>
        <v>1256.3040000000001</v>
      </c>
      <c r="R870" s="401">
        <v>1</v>
      </c>
      <c r="S870" s="445">
        <v>1256.3040000000001</v>
      </c>
      <c r="T870" s="402">
        <v>45726</v>
      </c>
      <c r="U870" s="401"/>
      <c r="V870" s="401"/>
    </row>
    <row r="871" spans="1:22" ht="43.2" x14ac:dyDescent="0.3">
      <c r="A871" s="401">
        <v>865</v>
      </c>
      <c r="B871" s="401" t="s">
        <v>21</v>
      </c>
      <c r="C871" s="44" t="s">
        <v>2039</v>
      </c>
      <c r="D871" s="401" t="s">
        <v>58</v>
      </c>
      <c r="E871" s="401" t="s">
        <v>75</v>
      </c>
      <c r="F871" s="44" t="s">
        <v>984</v>
      </c>
      <c r="G871" s="401" t="s">
        <v>186</v>
      </c>
      <c r="H871" s="401"/>
      <c r="I871" s="401">
        <v>2</v>
      </c>
      <c r="J871" s="401">
        <v>21.70833</v>
      </c>
      <c r="K871" s="401"/>
      <c r="L871" s="401">
        <v>2</v>
      </c>
      <c r="M871" s="401">
        <v>21.70833</v>
      </c>
      <c r="N871" s="6" t="s">
        <v>1799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>
        <v>2</v>
      </c>
      <c r="S871" s="401">
        <v>21.701000000000001</v>
      </c>
      <c r="T871" s="402">
        <v>45708</v>
      </c>
      <c r="U871" s="401"/>
      <c r="V871" s="401"/>
    </row>
    <row r="872" spans="1:22" ht="62.4" x14ac:dyDescent="0.3">
      <c r="A872" s="401">
        <v>866</v>
      </c>
      <c r="B872" s="448" t="s">
        <v>40</v>
      </c>
      <c r="C872" s="454" t="s">
        <v>2081</v>
      </c>
      <c r="D872" s="448"/>
      <c r="E872" s="448" t="s">
        <v>75</v>
      </c>
      <c r="F872" s="454" t="s">
        <v>1800</v>
      </c>
      <c r="G872" s="401" t="s">
        <v>184</v>
      </c>
      <c r="H872" s="401">
        <v>1213.87454</v>
      </c>
      <c r="I872" s="401">
        <v>1</v>
      </c>
      <c r="J872" s="403">
        <v>1213.87454</v>
      </c>
      <c r="K872" s="403">
        <v>1213.87454</v>
      </c>
      <c r="L872" s="403">
        <v>1</v>
      </c>
      <c r="M872" s="403">
        <v>1213.87454</v>
      </c>
      <c r="N872" s="6" t="s">
        <v>1804</v>
      </c>
      <c r="O872" s="402">
        <v>45688</v>
      </c>
      <c r="P872" s="33" t="str">
        <f>HYPERLINK("https://my.zakupivli.pro/remote/dispatcher/state_purchase_view/57102057", "UA-2025-01-31-008018-a")</f>
        <v>UA-2025-01-31-008018-a</v>
      </c>
      <c r="Q872" s="403">
        <v>1213.87454</v>
      </c>
      <c r="R872" s="403">
        <v>1</v>
      </c>
      <c r="S872" s="403">
        <v>1213.87454</v>
      </c>
      <c r="T872" s="404">
        <v>45688</v>
      </c>
      <c r="U872" s="401"/>
      <c r="V872" s="403" t="s">
        <v>59</v>
      </c>
    </row>
    <row r="873" spans="1:22" ht="62.4" x14ac:dyDescent="0.3">
      <c r="A873" s="403">
        <v>867</v>
      </c>
      <c r="B873" s="403" t="s">
        <v>40</v>
      </c>
      <c r="C873" s="44" t="s">
        <v>41</v>
      </c>
      <c r="D873" s="403"/>
      <c r="E873" s="403" t="s">
        <v>20</v>
      </c>
      <c r="F873" s="44" t="s">
        <v>2165</v>
      </c>
      <c r="G873" s="403" t="s">
        <v>184</v>
      </c>
      <c r="H873" s="403">
        <v>170.66155000000001</v>
      </c>
      <c r="I873" s="403">
        <v>1</v>
      </c>
      <c r="J873" s="403">
        <v>170.66155000000001</v>
      </c>
      <c r="K873" s="403">
        <v>170.66155000000001</v>
      </c>
      <c r="L873" s="403">
        <v>1</v>
      </c>
      <c r="M873" s="403">
        <v>170.66155000000001</v>
      </c>
      <c r="N873" s="6" t="s">
        <v>1805</v>
      </c>
      <c r="O873" s="404">
        <v>45688</v>
      </c>
      <c r="P873" s="33" t="str">
        <f>HYPERLINK("https://my.zakupivli.pro/remote/dispatcher/state_purchase_view/57100319", "UA-2025-01-31-007250-a")</f>
        <v>UA-2025-01-31-007250-a</v>
      </c>
      <c r="Q873" s="403">
        <v>170.66155000000001</v>
      </c>
      <c r="R873" s="403">
        <v>1</v>
      </c>
      <c r="S873" s="403">
        <v>170.66155000000001</v>
      </c>
      <c r="T873" s="404">
        <v>45688</v>
      </c>
      <c r="U873" s="403"/>
      <c r="V873" s="403" t="s">
        <v>59</v>
      </c>
    </row>
    <row r="874" spans="1:22" ht="62.4" x14ac:dyDescent="0.3">
      <c r="A874" s="403">
        <v>868</v>
      </c>
      <c r="B874" s="448" t="s">
        <v>40</v>
      </c>
      <c r="C874" s="454" t="s">
        <v>2081</v>
      </c>
      <c r="D874" s="448"/>
      <c r="E874" s="448" t="s">
        <v>75</v>
      </c>
      <c r="F874" s="454" t="s">
        <v>1801</v>
      </c>
      <c r="G874" s="403" t="s">
        <v>184</v>
      </c>
      <c r="H874" s="403">
        <v>1221.7584400000001</v>
      </c>
      <c r="I874" s="403">
        <v>1</v>
      </c>
      <c r="J874" s="403">
        <v>1221.7584400000001</v>
      </c>
      <c r="K874" s="403">
        <v>1221.7584400000001</v>
      </c>
      <c r="L874" s="403">
        <v>1</v>
      </c>
      <c r="M874" s="403">
        <v>1221.7584400000001</v>
      </c>
      <c r="N874" s="6" t="s">
        <v>1806</v>
      </c>
      <c r="O874" s="404">
        <v>45688</v>
      </c>
      <c r="P874" s="33" t="str">
        <f>HYPERLINK("https://my.zakupivli.pro/remote/dispatcher/state_purchase_view/57092256", "UA-2025-01-31-003646-a")</f>
        <v>UA-2025-01-31-003646-a</v>
      </c>
      <c r="Q874" s="403">
        <v>1221.7584400000001</v>
      </c>
      <c r="R874" s="403">
        <v>1</v>
      </c>
      <c r="S874" s="403">
        <v>1221.7584400000001</v>
      </c>
      <c r="T874" s="404">
        <v>45688</v>
      </c>
      <c r="U874" s="403"/>
      <c r="V874" s="403" t="s">
        <v>59</v>
      </c>
    </row>
    <row r="875" spans="1:22" ht="62.4" x14ac:dyDescent="0.3">
      <c r="A875" s="403">
        <v>869</v>
      </c>
      <c r="B875" s="403" t="s">
        <v>40</v>
      </c>
      <c r="C875" s="44" t="s">
        <v>73</v>
      </c>
      <c r="D875" s="403"/>
      <c r="E875" s="403" t="s">
        <v>75</v>
      </c>
      <c r="F875" s="44" t="s">
        <v>2164</v>
      </c>
      <c r="G875" s="403" t="s">
        <v>184</v>
      </c>
      <c r="H875" s="403">
        <v>1212.7150200000001</v>
      </c>
      <c r="I875" s="403">
        <v>1</v>
      </c>
      <c r="J875" s="403">
        <v>1212.7150200000001</v>
      </c>
      <c r="K875" s="403">
        <v>1212.7150200000001</v>
      </c>
      <c r="L875" s="403">
        <v>1</v>
      </c>
      <c r="M875" s="403">
        <v>1212.7150200000001</v>
      </c>
      <c r="N875" s="6" t="s">
        <v>1807</v>
      </c>
      <c r="O875" s="404">
        <v>45688</v>
      </c>
      <c r="P875" s="33" t="str">
        <f>HYPERLINK("https://my.zakupivli.pro/remote/dispatcher/state_purchase_view/57092017", "UA-2025-01-31-003489-a")</f>
        <v>UA-2025-01-31-003489-a</v>
      </c>
      <c r="Q875" s="403">
        <v>1212.7150200000001</v>
      </c>
      <c r="R875" s="403">
        <v>1</v>
      </c>
      <c r="S875" s="403">
        <v>1212.7150200000001</v>
      </c>
      <c r="T875" s="404">
        <v>45688</v>
      </c>
      <c r="U875" s="403"/>
      <c r="V875" s="403" t="s">
        <v>59</v>
      </c>
    </row>
    <row r="876" spans="1:22" ht="62.4" x14ac:dyDescent="0.3">
      <c r="A876" s="403">
        <v>870</v>
      </c>
      <c r="B876" s="403" t="s">
        <v>21</v>
      </c>
      <c r="C876" s="44" t="s">
        <v>2007</v>
      </c>
      <c r="D876" s="403"/>
      <c r="E876" s="448" t="s">
        <v>75</v>
      </c>
      <c r="F876" s="454" t="s">
        <v>1720</v>
      </c>
      <c r="G876" s="403" t="s">
        <v>185</v>
      </c>
      <c r="H876" s="403"/>
      <c r="I876" s="403">
        <v>6156</v>
      </c>
      <c r="J876" s="403">
        <v>4784.1333299999997</v>
      </c>
      <c r="K876" s="403"/>
      <c r="L876" s="403">
        <v>6156</v>
      </c>
      <c r="M876" s="403">
        <v>4784.1333299999997</v>
      </c>
      <c r="N876" s="6" t="s">
        <v>1808</v>
      </c>
      <c r="O876" s="404">
        <v>45688</v>
      </c>
      <c r="P876" s="33" t="str">
        <f>HYPERLINK("https://my.zakupivli.pro/remote/dispatcher/state_purchase_view/57088046", "UA-2025-01-31-001734-a")</f>
        <v>UA-2025-01-31-001734-a</v>
      </c>
      <c r="Q876" s="403"/>
      <c r="R876" s="403">
        <v>6156</v>
      </c>
      <c r="S876" s="403">
        <v>4707.7524999999996</v>
      </c>
      <c r="T876" s="404">
        <v>45707</v>
      </c>
      <c r="U876" s="403"/>
      <c r="V876" s="403"/>
    </row>
    <row r="877" spans="1:22" ht="43.2" x14ac:dyDescent="0.3">
      <c r="A877" s="403">
        <v>871</v>
      </c>
      <c r="B877" s="403" t="s">
        <v>21</v>
      </c>
      <c r="C877" s="44" t="s">
        <v>1803</v>
      </c>
      <c r="D877" s="403"/>
      <c r="E877" s="403" t="s">
        <v>75</v>
      </c>
      <c r="F877" s="44" t="s">
        <v>2163</v>
      </c>
      <c r="G877" s="403" t="s">
        <v>186</v>
      </c>
      <c r="H877" s="403"/>
      <c r="I877" s="403">
        <v>34</v>
      </c>
      <c r="J877" s="403">
        <v>534.52913000000001</v>
      </c>
      <c r="K877" s="403"/>
      <c r="L877" s="403">
        <v>34</v>
      </c>
      <c r="M877" s="403">
        <v>534.52913000000001</v>
      </c>
      <c r="N877" s="6" t="s">
        <v>1809</v>
      </c>
      <c r="O877" s="404">
        <v>45688</v>
      </c>
      <c r="P877" s="33" t="str">
        <f>HYPERLINK("https://my.zakupivli.pro/remote/dispatcher/state_purchase_view/57084914", "UA-2025-01-31-000377-a")</f>
        <v>UA-2025-01-31-000377-a</v>
      </c>
      <c r="Q877" s="403"/>
      <c r="R877" s="403">
        <v>34</v>
      </c>
      <c r="S877" s="403">
        <v>502.09455000000003</v>
      </c>
      <c r="T877" s="444">
        <v>45707</v>
      </c>
      <c r="U877" s="403"/>
      <c r="V877" s="403"/>
    </row>
    <row r="878" spans="1:22" ht="43.2" x14ac:dyDescent="0.3">
      <c r="A878" s="403">
        <v>872</v>
      </c>
      <c r="B878" s="403" t="s">
        <v>21</v>
      </c>
      <c r="C878" s="44" t="s">
        <v>2162</v>
      </c>
      <c r="D878" s="403"/>
      <c r="E878" s="403" t="s">
        <v>75</v>
      </c>
      <c r="F878" s="44" t="s">
        <v>1802</v>
      </c>
      <c r="G878" s="403" t="s">
        <v>186</v>
      </c>
      <c r="H878" s="403"/>
      <c r="I878" s="403">
        <v>3</v>
      </c>
      <c r="J878" s="403">
        <v>467.08332999999999</v>
      </c>
      <c r="K878" s="403"/>
      <c r="L878" s="403">
        <v>3</v>
      </c>
      <c r="M878" s="403">
        <v>467.08332999999999</v>
      </c>
      <c r="N878" s="6" t="s">
        <v>1810</v>
      </c>
      <c r="O878" s="404">
        <v>45688</v>
      </c>
      <c r="P878" s="42" t="str">
        <f>HYPERLINK("https://my.zakupivli.pro/remote/dispatcher/state_purchase_view/57084914", "UA-2025-01-31-000377-a")</f>
        <v>UA-2025-01-31-000377-a</v>
      </c>
      <c r="Q878" s="403"/>
      <c r="R878" s="403">
        <v>3</v>
      </c>
      <c r="S878" s="403">
        <v>461.30840000000001</v>
      </c>
      <c r="T878" s="404">
        <v>45706</v>
      </c>
      <c r="U878" s="403"/>
      <c r="V878" s="403"/>
    </row>
    <row r="879" spans="1:22" ht="62.4" x14ac:dyDescent="0.3">
      <c r="A879" s="403">
        <v>873</v>
      </c>
      <c r="B879" s="403" t="s">
        <v>40</v>
      </c>
      <c r="C879" s="44" t="s">
        <v>73</v>
      </c>
      <c r="D879" s="403"/>
      <c r="E879" s="405" t="s">
        <v>75</v>
      </c>
      <c r="F879" s="44" t="s">
        <v>2161</v>
      </c>
      <c r="G879" s="403" t="s">
        <v>184</v>
      </c>
      <c r="H879" s="403">
        <v>1249.1666600000001</v>
      </c>
      <c r="I879" s="403">
        <v>1</v>
      </c>
      <c r="J879" s="405">
        <v>1249.1666600000001</v>
      </c>
      <c r="K879" s="405">
        <v>1249.1666600000001</v>
      </c>
      <c r="L879" s="405">
        <v>1</v>
      </c>
      <c r="M879" s="405">
        <v>1249.1666600000001</v>
      </c>
      <c r="N879" s="6" t="s">
        <v>1813</v>
      </c>
      <c r="O879" s="404">
        <v>45691</v>
      </c>
      <c r="P879" s="33" t="str">
        <f>HYPERLINK("https://my.zakupivli.pro/remote/dispatcher/state_purchase_view/57145030", "UA-2025-02-03-010811-a")</f>
        <v>UA-2025-02-03-010811-a</v>
      </c>
      <c r="Q879" s="405">
        <v>1249.1666600000001</v>
      </c>
      <c r="R879" s="405">
        <v>1</v>
      </c>
      <c r="S879" s="405">
        <v>1249.1666600000001</v>
      </c>
      <c r="T879" s="406">
        <v>45691</v>
      </c>
      <c r="U879" s="403"/>
      <c r="V879" s="405" t="s">
        <v>59</v>
      </c>
    </row>
    <row r="880" spans="1:22" ht="62.4" x14ac:dyDescent="0.3">
      <c r="A880" s="405">
        <v>874</v>
      </c>
      <c r="B880" s="405" t="s">
        <v>40</v>
      </c>
      <c r="C880" s="454" t="s">
        <v>73</v>
      </c>
      <c r="D880" s="448"/>
      <c r="E880" s="448" t="s">
        <v>75</v>
      </c>
      <c r="F880" s="454" t="s">
        <v>2160</v>
      </c>
      <c r="G880" s="405" t="s">
        <v>184</v>
      </c>
      <c r="H880" s="405">
        <v>1249.1666600000001</v>
      </c>
      <c r="I880" s="405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1814</v>
      </c>
      <c r="O880" s="406">
        <v>45691</v>
      </c>
      <c r="P880" s="33" t="str">
        <f>HYPERLINK("https://my.zakupivli.pro/remote/dispatcher/state_purchase_view/57144174", "UA-2025-02-03-010425-a")</f>
        <v>UA-2025-02-03-010425-a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5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2081</v>
      </c>
      <c r="D881" s="405"/>
      <c r="E881" s="405" t="s">
        <v>75</v>
      </c>
      <c r="F881" s="44" t="s">
        <v>1811</v>
      </c>
      <c r="G881" s="405" t="s">
        <v>184</v>
      </c>
      <c r="H881" s="405">
        <v>1249.8669400000001</v>
      </c>
      <c r="I881" s="405">
        <v>1</v>
      </c>
      <c r="J881" s="405">
        <v>1249.8669400000001</v>
      </c>
      <c r="K881" s="405">
        <v>1249.8669400000001</v>
      </c>
      <c r="L881" s="405">
        <v>1</v>
      </c>
      <c r="M881" s="405">
        <v>1249.8669400000001</v>
      </c>
      <c r="N881" s="6" t="s">
        <v>1815</v>
      </c>
      <c r="O881" s="406">
        <v>45691</v>
      </c>
      <c r="P881" s="33" t="str">
        <f>HYPERLINK("https://my.zakupivli.pro/remote/dispatcher/state_purchase_view/57141917", "UA-2025-02-03-009439-a")</f>
        <v>UA-2025-02-03-009439-a</v>
      </c>
      <c r="Q881" s="405">
        <v>1249.8669400000001</v>
      </c>
      <c r="R881" s="405">
        <v>1</v>
      </c>
      <c r="S881" s="405">
        <v>1249.8669400000001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2081</v>
      </c>
      <c r="D882" s="405"/>
      <c r="E882" s="405" t="s">
        <v>75</v>
      </c>
      <c r="F882" s="44" t="s">
        <v>1812</v>
      </c>
      <c r="G882" s="405" t="s">
        <v>184</v>
      </c>
      <c r="H882" s="405">
        <v>1249.63825</v>
      </c>
      <c r="I882" s="405">
        <v>1</v>
      </c>
      <c r="J882" s="405">
        <v>1249.63825</v>
      </c>
      <c r="K882" s="405">
        <v>1249.63825</v>
      </c>
      <c r="L882" s="405">
        <v>1</v>
      </c>
      <c r="M882" s="405">
        <v>1249.63825</v>
      </c>
      <c r="N882" s="6" t="s">
        <v>1816</v>
      </c>
      <c r="O882" s="406">
        <v>45691</v>
      </c>
      <c r="P882" s="33" t="str">
        <f>HYPERLINK("https://my.zakupivli.pro/remote/dispatcher/state_purchase_view/57141684", "UA-2025-02-03-009297-a")</f>
        <v>UA-2025-02-03-009297-a</v>
      </c>
      <c r="Q882" s="405">
        <v>1249.63825</v>
      </c>
      <c r="R882" s="405">
        <v>1</v>
      </c>
      <c r="S882" s="405">
        <v>1249.63825</v>
      </c>
      <c r="T882" s="406">
        <v>45691</v>
      </c>
      <c r="U882" s="405"/>
      <c r="V882" s="405" t="s">
        <v>59</v>
      </c>
    </row>
    <row r="883" spans="1:22" ht="62.4" x14ac:dyDescent="0.3">
      <c r="A883" s="405">
        <v>877</v>
      </c>
      <c r="B883" s="405" t="s">
        <v>40</v>
      </c>
      <c r="C883" s="44" t="s">
        <v>884</v>
      </c>
      <c r="D883" s="405"/>
      <c r="E883" s="405" t="s">
        <v>20</v>
      </c>
      <c r="F883" s="44" t="s">
        <v>2119</v>
      </c>
      <c r="G883" s="405" t="s">
        <v>184</v>
      </c>
      <c r="H883" s="405">
        <v>283.64323000000002</v>
      </c>
      <c r="I883" s="405">
        <v>1</v>
      </c>
      <c r="J883" s="405">
        <v>283.64323000000002</v>
      </c>
      <c r="K883" s="405">
        <v>283.64323000000002</v>
      </c>
      <c r="L883" s="405">
        <v>1</v>
      </c>
      <c r="M883" s="405">
        <v>283.64323000000002</v>
      </c>
      <c r="N883" s="6" t="s">
        <v>1817</v>
      </c>
      <c r="O883" s="406">
        <v>45691</v>
      </c>
      <c r="P883" s="33" t="str">
        <f>HYPERLINK("https://my.zakupivli.pro/remote/dispatcher/state_purchase_view/57122049", "UA-2025-02-03-000583-a")</f>
        <v>UA-2025-02-03-000583-a</v>
      </c>
      <c r="Q883" s="405">
        <v>283.64323000000002</v>
      </c>
      <c r="R883" s="405">
        <v>1</v>
      </c>
      <c r="S883" s="405">
        <v>283.64323000000002</v>
      </c>
      <c r="T883" s="406">
        <v>45691</v>
      </c>
      <c r="U883" s="405"/>
      <c r="V883" s="405" t="s">
        <v>59</v>
      </c>
    </row>
    <row r="884" spans="1:22" ht="62.4" x14ac:dyDescent="0.3">
      <c r="A884" s="405">
        <v>878</v>
      </c>
      <c r="B884" s="405" t="s">
        <v>40</v>
      </c>
      <c r="C884" s="44" t="s">
        <v>884</v>
      </c>
      <c r="D884" s="405"/>
      <c r="E884" s="405" t="s">
        <v>20</v>
      </c>
      <c r="F884" s="44" t="s">
        <v>2118</v>
      </c>
      <c r="G884" s="405" t="s">
        <v>184</v>
      </c>
      <c r="H884" s="405">
        <v>49.407220000000002</v>
      </c>
      <c r="I884" s="405">
        <v>1</v>
      </c>
      <c r="J884" s="405">
        <v>49.407220000000002</v>
      </c>
      <c r="K884" s="405">
        <v>49.407220000000002</v>
      </c>
      <c r="L884" s="405">
        <v>1</v>
      </c>
      <c r="M884" s="405">
        <v>49.407220000000002</v>
      </c>
      <c r="N884" s="6" t="s">
        <v>1818</v>
      </c>
      <c r="O884" s="406">
        <v>45691</v>
      </c>
      <c r="P884" s="33" t="str">
        <f>HYPERLINK("https://my.zakupivli.pro/remote/dispatcher/state_purchase_view/57121076", "UA-2025-02-03-000158-a")</f>
        <v>UA-2025-02-03-000158-a</v>
      </c>
      <c r="Q884" s="405">
        <v>49.407220000000002</v>
      </c>
      <c r="R884" s="405">
        <v>1</v>
      </c>
      <c r="S884" s="405">
        <v>49.407220000000002</v>
      </c>
      <c r="T884" s="406">
        <v>45691</v>
      </c>
      <c r="U884" s="405"/>
      <c r="V884" s="405" t="s">
        <v>59</v>
      </c>
    </row>
    <row r="885" spans="1:22" ht="93.6" x14ac:dyDescent="0.3">
      <c r="A885" s="405">
        <v>879</v>
      </c>
      <c r="B885" s="405" t="s">
        <v>1150</v>
      </c>
      <c r="C885" s="44" t="s">
        <v>2117</v>
      </c>
      <c r="D885" s="407" t="s">
        <v>58</v>
      </c>
      <c r="E885" s="405" t="s">
        <v>75</v>
      </c>
      <c r="F885" s="44" t="s">
        <v>1819</v>
      </c>
      <c r="G885" s="405" t="s">
        <v>1149</v>
      </c>
      <c r="H885" s="405">
        <v>1491.6666600000001</v>
      </c>
      <c r="I885" s="405">
        <v>1</v>
      </c>
      <c r="J885" s="407">
        <v>1491.6666600000001</v>
      </c>
      <c r="K885" s="407">
        <v>1491.6666600000001</v>
      </c>
      <c r="L885" s="407">
        <v>1</v>
      </c>
      <c r="M885" s="407">
        <v>1491.6666600000001</v>
      </c>
      <c r="N885" s="6" t="s">
        <v>1820</v>
      </c>
      <c r="O885" s="406">
        <v>45661</v>
      </c>
      <c r="P885" s="33" t="str">
        <f>HYPERLINK("https://my.zakupivli.pro/remote/dispatcher/state_purchase_view/57188673", "UA-2025-02-04-013387-a")</f>
        <v>UA-2025-02-04-013387-a</v>
      </c>
      <c r="Q885" s="405">
        <v>1491.6666600000001</v>
      </c>
      <c r="R885" s="405">
        <v>1</v>
      </c>
      <c r="S885" s="445">
        <v>1491.6666600000001</v>
      </c>
      <c r="T885" s="406">
        <v>45708</v>
      </c>
      <c r="U885" s="405"/>
      <c r="V885" s="405"/>
    </row>
    <row r="886" spans="1:22" ht="78" x14ac:dyDescent="0.3">
      <c r="A886" s="405">
        <v>880</v>
      </c>
      <c r="B886" s="405" t="s">
        <v>40</v>
      </c>
      <c r="C886" s="44" t="s">
        <v>1991</v>
      </c>
      <c r="D886" s="405"/>
      <c r="E886" s="405" t="s">
        <v>20</v>
      </c>
      <c r="F886" s="44" t="s">
        <v>1821</v>
      </c>
      <c r="G886" s="405" t="s">
        <v>184</v>
      </c>
      <c r="H886" s="405">
        <v>106.89339</v>
      </c>
      <c r="I886" s="405">
        <v>1</v>
      </c>
      <c r="J886" s="408">
        <v>106.89339</v>
      </c>
      <c r="K886" s="408">
        <v>106.89339</v>
      </c>
      <c r="L886" s="408">
        <v>1</v>
      </c>
      <c r="M886" s="408">
        <v>106.89339</v>
      </c>
      <c r="N886" s="6" t="s">
        <v>1826</v>
      </c>
      <c r="O886" s="406">
        <v>45693</v>
      </c>
      <c r="P886" s="33" t="str">
        <f>HYPERLINK("https://my.zakupivli.pro/remote/dispatcher/state_purchase_view/57231734", "UA-2025-02-05-014871-a")</f>
        <v>UA-2025-02-05-014871-a</v>
      </c>
      <c r="Q886" s="408">
        <v>106.89339</v>
      </c>
      <c r="R886" s="408">
        <v>1</v>
      </c>
      <c r="S886" s="408">
        <v>106.89339</v>
      </c>
      <c r="T886" s="409">
        <v>45693</v>
      </c>
      <c r="U886" s="405"/>
      <c r="V886" s="408" t="s">
        <v>59</v>
      </c>
    </row>
    <row r="887" spans="1:22" ht="62.4" x14ac:dyDescent="0.3">
      <c r="A887" s="408">
        <v>881</v>
      </c>
      <c r="B887" s="408" t="s">
        <v>21</v>
      </c>
      <c r="C887" s="44" t="s">
        <v>2038</v>
      </c>
      <c r="D887" s="408"/>
      <c r="E887" s="408" t="s">
        <v>75</v>
      </c>
      <c r="F887" s="44" t="s">
        <v>908</v>
      </c>
      <c r="G887" s="408" t="s">
        <v>185</v>
      </c>
      <c r="H887" s="408"/>
      <c r="I887" s="408">
        <v>24</v>
      </c>
      <c r="J887" s="408">
        <v>63.216000000000001</v>
      </c>
      <c r="K887" s="408"/>
      <c r="L887" s="408">
        <v>24</v>
      </c>
      <c r="M887" s="408">
        <v>63.216000000000001</v>
      </c>
      <c r="N887" s="6" t="s">
        <v>1827</v>
      </c>
      <c r="O887" s="409">
        <v>45693</v>
      </c>
      <c r="P887" s="33" t="str">
        <f>HYPERLINK("https://my.zakupivli.pro/remote/dispatcher/state_purchase_view/57223306", "UA-2025-02-05-010881-a")</f>
        <v>UA-2025-02-05-010881-a</v>
      </c>
      <c r="Q887" s="408"/>
      <c r="R887" s="408">
        <v>24</v>
      </c>
      <c r="S887" s="408">
        <v>63.216000000000001</v>
      </c>
      <c r="T887" s="409">
        <v>45693</v>
      </c>
      <c r="U887" s="408"/>
      <c r="V887" s="408" t="s">
        <v>59</v>
      </c>
    </row>
    <row r="888" spans="1:22" ht="78" x14ac:dyDescent="0.3">
      <c r="A888" s="408">
        <v>882</v>
      </c>
      <c r="B888" s="408" t="s">
        <v>40</v>
      </c>
      <c r="C888" s="44" t="s">
        <v>1991</v>
      </c>
      <c r="D888" s="408"/>
      <c r="E888" s="408" t="s">
        <v>20</v>
      </c>
      <c r="F888" s="44" t="s">
        <v>1822</v>
      </c>
      <c r="G888" s="408" t="s">
        <v>184</v>
      </c>
      <c r="H888" s="408">
        <v>83.528109999999998</v>
      </c>
      <c r="I888" s="408">
        <v>1</v>
      </c>
      <c r="J888" s="408">
        <v>83.528109999999998</v>
      </c>
      <c r="K888" s="408">
        <v>83.528109999999998</v>
      </c>
      <c r="L888" s="408">
        <v>1</v>
      </c>
      <c r="M888" s="408">
        <v>83.528109999999998</v>
      </c>
      <c r="N888" s="6" t="s">
        <v>1828</v>
      </c>
      <c r="O888" s="409">
        <v>45693</v>
      </c>
      <c r="P888" s="33" t="str">
        <f>HYPERLINK("https://my.zakupivli.pro/remote/dispatcher/state_purchase_view/57220856", "UA-2025-02-05-009779-a")</f>
        <v>UA-2025-02-05-009779-a</v>
      </c>
      <c r="Q888" s="408">
        <v>83.528109999999998</v>
      </c>
      <c r="R888" s="408">
        <v>1</v>
      </c>
      <c r="S888" s="408">
        <v>83.528109999999998</v>
      </c>
      <c r="T888" s="409">
        <v>45693</v>
      </c>
      <c r="U888" s="408"/>
      <c r="V888" s="408" t="s">
        <v>59</v>
      </c>
    </row>
    <row r="889" spans="1:22" ht="78" x14ac:dyDescent="0.3">
      <c r="A889" s="408">
        <v>883</v>
      </c>
      <c r="B889" s="408" t="s">
        <v>40</v>
      </c>
      <c r="C889" s="44" t="s">
        <v>1991</v>
      </c>
      <c r="D889" s="408"/>
      <c r="E889" s="408" t="s">
        <v>20</v>
      </c>
      <c r="F889" s="44" t="s">
        <v>1823</v>
      </c>
      <c r="G889" s="408" t="s">
        <v>184</v>
      </c>
      <c r="H889" s="408">
        <v>476.90512999999999</v>
      </c>
      <c r="I889" s="408">
        <v>1</v>
      </c>
      <c r="J889" s="408">
        <v>476.90512999999999</v>
      </c>
      <c r="K889" s="408">
        <v>476.90512999999999</v>
      </c>
      <c r="L889" s="408">
        <v>1</v>
      </c>
      <c r="M889" s="408">
        <v>476.90512999999999</v>
      </c>
      <c r="N889" s="6" t="s">
        <v>1829</v>
      </c>
      <c r="O889" s="409">
        <v>45693</v>
      </c>
      <c r="P889" s="33" t="str">
        <f>HYPERLINK("https://my.zakupivli.pro/remote/dispatcher/state_purchase_view/57220098", "UA-2025-02-05-009432-a")</f>
        <v>UA-2025-02-05-009432-a</v>
      </c>
      <c r="Q889" s="408">
        <v>476.90512999999999</v>
      </c>
      <c r="R889" s="408">
        <v>1</v>
      </c>
      <c r="S889" s="408">
        <v>476.90512999999999</v>
      </c>
      <c r="T889" s="409">
        <v>45693</v>
      </c>
      <c r="U889" s="408"/>
      <c r="V889" s="408" t="s">
        <v>59</v>
      </c>
    </row>
    <row r="890" spans="1:22" ht="62.4" x14ac:dyDescent="0.3">
      <c r="A890" s="408">
        <v>884</v>
      </c>
      <c r="B890" s="408" t="s">
        <v>21</v>
      </c>
      <c r="C890" s="454" t="s">
        <v>2116</v>
      </c>
      <c r="D890" s="448" t="s">
        <v>58</v>
      </c>
      <c r="E890" s="448" t="s">
        <v>75</v>
      </c>
      <c r="F890" s="454" t="s">
        <v>1824</v>
      </c>
      <c r="G890" s="408" t="s">
        <v>186</v>
      </c>
      <c r="H890" s="408"/>
      <c r="I890" s="408">
        <v>36</v>
      </c>
      <c r="J890" s="408">
        <v>733.33333000000005</v>
      </c>
      <c r="K890" s="408"/>
      <c r="L890" s="408">
        <v>36</v>
      </c>
      <c r="M890" s="408">
        <v>733.33333000000005</v>
      </c>
      <c r="N890" s="6" t="s">
        <v>1830</v>
      </c>
      <c r="O890" s="409">
        <v>45693</v>
      </c>
      <c r="P890" s="33" t="str">
        <f>HYPERLINK("https://my.zakupivli.pro/remote/dispatcher/state_purchase_view/57218765", "UA-2025-02-05-008804-a")</f>
        <v>UA-2025-02-05-008804-a</v>
      </c>
      <c r="Q890" s="408"/>
      <c r="R890" s="408">
        <v>36</v>
      </c>
      <c r="S890" s="408">
        <v>523.14535000000001</v>
      </c>
      <c r="T890" s="409">
        <v>45708</v>
      </c>
      <c r="U890" s="408"/>
      <c r="V890" s="408"/>
    </row>
    <row r="891" spans="1:22" ht="62.4" x14ac:dyDescent="0.3">
      <c r="A891" s="408">
        <v>885</v>
      </c>
      <c r="B891" s="408" t="s">
        <v>21</v>
      </c>
      <c r="C891" s="44" t="s">
        <v>1217</v>
      </c>
      <c r="D891" s="408" t="s">
        <v>58</v>
      </c>
      <c r="E891" s="408" t="s">
        <v>75</v>
      </c>
      <c r="F891" s="44" t="s">
        <v>2087</v>
      </c>
      <c r="G891" s="408" t="s">
        <v>185</v>
      </c>
      <c r="H891" s="408"/>
      <c r="I891" s="408">
        <v>357</v>
      </c>
      <c r="J891" s="408">
        <v>4154.7439999999997</v>
      </c>
      <c r="K891" s="408"/>
      <c r="L891" s="408">
        <v>357</v>
      </c>
      <c r="M891" s="408">
        <v>4154.7439999999997</v>
      </c>
      <c r="N891" s="6" t="s">
        <v>1831</v>
      </c>
      <c r="O891" s="409">
        <v>45693</v>
      </c>
      <c r="P891" s="33" t="str">
        <f>HYPERLINK("https://my.zakupivli.pro/remote/dispatcher/state_purchase_view/57218243", "UA-2025-02-05-008594-a")</f>
        <v>UA-2025-02-05-008594-a</v>
      </c>
      <c r="Q891" s="408"/>
      <c r="R891" s="408">
        <v>357</v>
      </c>
      <c r="S891" s="408">
        <v>3238.7710000000002</v>
      </c>
      <c r="T891" s="409">
        <v>45727</v>
      </c>
      <c r="U891" s="408"/>
      <c r="V891" s="408"/>
    </row>
    <row r="892" spans="1:22" ht="43.2" x14ac:dyDescent="0.3">
      <c r="A892" s="408">
        <v>886</v>
      </c>
      <c r="B892" s="408" t="s">
        <v>21</v>
      </c>
      <c r="C892" s="44" t="s">
        <v>2086</v>
      </c>
      <c r="D892" s="408" t="s">
        <v>58</v>
      </c>
      <c r="E892" s="408" t="s">
        <v>75</v>
      </c>
      <c r="F892" s="44" t="s">
        <v>1825</v>
      </c>
      <c r="G892" s="408" t="s">
        <v>186</v>
      </c>
      <c r="H892" s="408"/>
      <c r="I892" s="408">
        <v>15</v>
      </c>
      <c r="J892" s="408">
        <v>238.33332999999999</v>
      </c>
      <c r="K892" s="408"/>
      <c r="L892" s="408"/>
      <c r="M892" s="408"/>
      <c r="N892" s="6" t="s">
        <v>1832</v>
      </c>
      <c r="O892" s="409">
        <v>45693</v>
      </c>
      <c r="P892" s="33" t="str">
        <f>HYPERLINK("https://my.zakupivli.pro/remote/dispatcher/state_purchase_view/57204593", "UA-2025-02-05-002451-a")</f>
        <v>UA-2025-02-05-002451-a</v>
      </c>
      <c r="Q892" s="408"/>
      <c r="R892" s="408">
        <v>15</v>
      </c>
      <c r="S892" s="408">
        <v>214.17869999999999</v>
      </c>
      <c r="T892" s="409">
        <v>45712</v>
      </c>
      <c r="U892" s="408"/>
      <c r="V892" s="408"/>
    </row>
    <row r="893" spans="1:22" ht="43.2" x14ac:dyDescent="0.3">
      <c r="A893" s="410">
        <v>887</v>
      </c>
      <c r="B893" s="410" t="s">
        <v>21</v>
      </c>
      <c r="C893" s="454" t="s">
        <v>2085</v>
      </c>
      <c r="D893" s="448" t="s">
        <v>58</v>
      </c>
      <c r="E893" s="448" t="s">
        <v>75</v>
      </c>
      <c r="F893" s="478" t="s">
        <v>1833</v>
      </c>
      <c r="G893" s="410" t="s">
        <v>186</v>
      </c>
      <c r="H893" s="410"/>
      <c r="I893" s="410">
        <v>16</v>
      </c>
      <c r="J893" s="410">
        <v>1516.6666600000001</v>
      </c>
      <c r="K893" s="410"/>
      <c r="L893" s="410">
        <v>16</v>
      </c>
      <c r="M893" s="410">
        <v>1516.6666600000001</v>
      </c>
      <c r="N893" s="6" t="s">
        <v>1834</v>
      </c>
      <c r="O893" s="411">
        <v>45694</v>
      </c>
      <c r="P893" s="33" t="str">
        <f>HYPERLINK("https://my.zakupivli.pro/remote/dispatcher/state_purchase_view/57248238", "UA-2025-02-06-004155-a")</f>
        <v>UA-2025-02-06-004155-a</v>
      </c>
      <c r="Q893" s="448"/>
      <c r="R893" s="448">
        <v>16</v>
      </c>
      <c r="S893" s="448">
        <v>1264.9974999999999</v>
      </c>
      <c r="T893" s="443">
        <v>45713</v>
      </c>
      <c r="U893" s="410"/>
      <c r="V893" s="410"/>
    </row>
    <row r="894" spans="1:22" ht="78" x14ac:dyDescent="0.3">
      <c r="A894" s="410">
        <v>888</v>
      </c>
      <c r="B894" s="410" t="s">
        <v>21</v>
      </c>
      <c r="C894" s="44" t="s">
        <v>174</v>
      </c>
      <c r="D894" s="412" t="s">
        <v>58</v>
      </c>
      <c r="E894" s="410" t="s">
        <v>75</v>
      </c>
      <c r="F894" s="44" t="s">
        <v>2084</v>
      </c>
      <c r="G894" s="410" t="s">
        <v>186</v>
      </c>
      <c r="H894" s="410"/>
      <c r="I894" s="410">
        <v>17</v>
      </c>
      <c r="J894" s="119">
        <v>720</v>
      </c>
      <c r="K894" s="410"/>
      <c r="L894" s="412">
        <v>17</v>
      </c>
      <c r="M894" s="119">
        <v>720</v>
      </c>
      <c r="N894" s="6" t="s">
        <v>1835</v>
      </c>
      <c r="O894" s="411">
        <v>45695</v>
      </c>
      <c r="P894" s="33" t="str">
        <f>HYPERLINK("https://my.zakupivli.pro/remote/dispatcher/state_purchase_view/57301275", "UA-2025-02-07-010817-a")</f>
        <v>UA-2025-02-07-010817-a</v>
      </c>
      <c r="Q894" s="410"/>
      <c r="R894" s="410">
        <v>17</v>
      </c>
      <c r="S894" s="410">
        <v>580.73310000000004</v>
      </c>
      <c r="T894" s="411">
        <v>45715</v>
      </c>
      <c r="U894" s="410"/>
      <c r="V894" s="410"/>
    </row>
    <row r="895" spans="1:22" ht="93.6" x14ac:dyDescent="0.3">
      <c r="A895" s="410">
        <v>889</v>
      </c>
      <c r="B895" s="410" t="s">
        <v>40</v>
      </c>
      <c r="C895" s="44" t="s">
        <v>41</v>
      </c>
      <c r="D895" s="410"/>
      <c r="E895" s="410" t="s">
        <v>20</v>
      </c>
      <c r="F895" s="44" t="s">
        <v>2083</v>
      </c>
      <c r="G895" s="410" t="s">
        <v>184</v>
      </c>
      <c r="H895" s="410">
        <v>787.02700000000004</v>
      </c>
      <c r="I895" s="410">
        <v>1</v>
      </c>
      <c r="J895" s="412">
        <v>787.02700000000004</v>
      </c>
      <c r="K895" s="412">
        <v>787.02700000000004</v>
      </c>
      <c r="L895" s="412">
        <v>1</v>
      </c>
      <c r="M895" s="412">
        <v>787.02700000000004</v>
      </c>
      <c r="N895" s="6" t="s">
        <v>1836</v>
      </c>
      <c r="O895" s="413">
        <v>45695</v>
      </c>
      <c r="P895" s="33" t="str">
        <f>HYPERLINK("https://my.zakupivli.pro/remote/dispatcher/state_purchase_view/57295165", "UA-2025-02-07-007901-a")</f>
        <v>UA-2025-02-07-007901-a</v>
      </c>
      <c r="Q895" s="412">
        <v>787.02700000000004</v>
      </c>
      <c r="R895" s="412">
        <v>1</v>
      </c>
      <c r="S895" s="412">
        <v>787.02700000000004</v>
      </c>
      <c r="T895" s="413">
        <v>45695</v>
      </c>
      <c r="U895" s="410"/>
      <c r="V895" s="412" t="s">
        <v>59</v>
      </c>
    </row>
    <row r="896" spans="1:22" ht="62.4" x14ac:dyDescent="0.3">
      <c r="A896" s="410">
        <v>890</v>
      </c>
      <c r="B896" s="410" t="s">
        <v>40</v>
      </c>
      <c r="C896" s="454" t="s">
        <v>73</v>
      </c>
      <c r="D896" s="448"/>
      <c r="E896" s="448" t="s">
        <v>75</v>
      </c>
      <c r="F896" s="454" t="s">
        <v>2082</v>
      </c>
      <c r="G896" s="410" t="s">
        <v>184</v>
      </c>
      <c r="H896" s="410">
        <v>387.74173999999999</v>
      </c>
      <c r="I896" s="410">
        <v>1</v>
      </c>
      <c r="J896" s="412">
        <v>387.74173999999999</v>
      </c>
      <c r="K896" s="412">
        <v>387.74173999999999</v>
      </c>
      <c r="L896" s="412">
        <v>1</v>
      </c>
      <c r="M896" s="412">
        <v>387.74173999999999</v>
      </c>
      <c r="N896" s="6" t="s">
        <v>1837</v>
      </c>
      <c r="O896" s="413">
        <v>45695</v>
      </c>
      <c r="P896" s="33" t="str">
        <f>HYPERLINK("https://my.zakupivli.pro/remote/dispatcher/state_purchase_view/57279883", "UA-2025-02-07-001208-a")</f>
        <v>UA-2025-02-07-001208-a</v>
      </c>
      <c r="Q896" s="412">
        <v>387.74173999999999</v>
      </c>
      <c r="R896" s="412">
        <v>1</v>
      </c>
      <c r="S896" s="412">
        <v>387.74173999999999</v>
      </c>
      <c r="T896" s="413">
        <v>45695</v>
      </c>
      <c r="U896" s="410"/>
      <c r="V896" s="412" t="s">
        <v>59</v>
      </c>
    </row>
    <row r="897" spans="1:22" ht="62.4" x14ac:dyDescent="0.3">
      <c r="A897" s="414">
        <v>891</v>
      </c>
      <c r="B897" s="414" t="s">
        <v>40</v>
      </c>
      <c r="C897" s="44" t="s">
        <v>2081</v>
      </c>
      <c r="D897" s="414"/>
      <c r="E897" s="414" t="s">
        <v>75</v>
      </c>
      <c r="F897" s="44" t="s">
        <v>1838</v>
      </c>
      <c r="G897" s="414" t="s">
        <v>184</v>
      </c>
      <c r="H897" s="414">
        <v>243.83950999999999</v>
      </c>
      <c r="I897" s="414">
        <v>1</v>
      </c>
      <c r="J897" s="414">
        <v>243.83950999999999</v>
      </c>
      <c r="K897" s="414">
        <v>243.83950999999999</v>
      </c>
      <c r="L897" s="414">
        <v>1</v>
      </c>
      <c r="M897" s="414">
        <v>243.83950999999999</v>
      </c>
      <c r="N897" s="6" t="s">
        <v>1839</v>
      </c>
      <c r="O897" s="415">
        <v>45698</v>
      </c>
      <c r="P897" s="33" t="str">
        <f>HYPERLINK("https://my.zakupivli.pro/remote/dispatcher/state_purchase_view/57327334", "UA-2025-02-10-005542-a")</f>
        <v>UA-2025-02-10-005542-a</v>
      </c>
      <c r="Q897" s="414">
        <v>243.83950999999999</v>
      </c>
      <c r="R897" s="414">
        <v>1</v>
      </c>
      <c r="S897" s="414">
        <v>243.83950999999999</v>
      </c>
      <c r="T897" s="415">
        <v>45691</v>
      </c>
      <c r="U897" s="414"/>
      <c r="V897" s="414" t="s">
        <v>59</v>
      </c>
    </row>
    <row r="898" spans="1:22" ht="62.4" x14ac:dyDescent="0.3">
      <c r="A898" s="416">
        <v>892</v>
      </c>
      <c r="B898" s="416" t="s">
        <v>21</v>
      </c>
      <c r="C898" s="44" t="s">
        <v>2080</v>
      </c>
      <c r="D898" s="416" t="s">
        <v>58</v>
      </c>
      <c r="E898" s="416" t="s">
        <v>75</v>
      </c>
      <c r="F898" s="44" t="s">
        <v>1840</v>
      </c>
      <c r="G898" s="416" t="s">
        <v>185</v>
      </c>
      <c r="H898" s="416"/>
      <c r="I898" s="416">
        <v>121</v>
      </c>
      <c r="J898" s="119">
        <v>2684.5</v>
      </c>
      <c r="K898" s="416"/>
      <c r="L898" s="416">
        <v>121</v>
      </c>
      <c r="M898" s="119">
        <v>2684.5</v>
      </c>
      <c r="N898" s="6" t="s">
        <v>1844</v>
      </c>
      <c r="O898" s="417">
        <v>45699</v>
      </c>
      <c r="P898" s="33" t="str">
        <f>HYPERLINK("https://my.zakupivli.pro/remote/dispatcher/state_purchase_view/57385934", "UA-2025-02-11-014813-a")</f>
        <v>UA-2025-02-11-014813-a</v>
      </c>
      <c r="Q898" s="416"/>
      <c r="R898" s="416">
        <v>121</v>
      </c>
      <c r="S898" s="416">
        <v>2361.3530000000001</v>
      </c>
      <c r="T898" s="417">
        <v>45727</v>
      </c>
      <c r="U898" s="416"/>
      <c r="V898" s="416"/>
    </row>
    <row r="899" spans="1:22" ht="62.4" x14ac:dyDescent="0.3">
      <c r="A899" s="416">
        <v>893</v>
      </c>
      <c r="B899" s="416" t="s">
        <v>21</v>
      </c>
      <c r="C899" s="44" t="s">
        <v>405</v>
      </c>
      <c r="D899" s="416" t="s">
        <v>58</v>
      </c>
      <c r="E899" s="416" t="s">
        <v>75</v>
      </c>
      <c r="F899" s="44" t="s">
        <v>2079</v>
      </c>
      <c r="G899" s="416" t="s">
        <v>186</v>
      </c>
      <c r="H899" s="416"/>
      <c r="I899" s="416">
        <v>23</v>
      </c>
      <c r="J899" s="416">
        <v>2904.5833299999999</v>
      </c>
      <c r="K899" s="416"/>
      <c r="L899" s="416">
        <v>23</v>
      </c>
      <c r="M899" s="416">
        <v>2904.5833299999999</v>
      </c>
      <c r="N899" s="6" t="s">
        <v>1845</v>
      </c>
      <c r="O899" s="417">
        <v>45699</v>
      </c>
      <c r="P899" s="33" t="str">
        <f>HYPERLINK("https://my.zakupivli.pro/remote/dispatcher/state_purchase_view/57385694", "UA-2025-02-11-014703-a")</f>
        <v>UA-2025-02-11-014703-a</v>
      </c>
      <c r="Q899" s="416"/>
      <c r="R899" s="416">
        <v>23</v>
      </c>
      <c r="S899" s="416">
        <v>2737.4838</v>
      </c>
      <c r="T899" s="417">
        <v>45733</v>
      </c>
      <c r="U899" s="416"/>
      <c r="V899" s="416"/>
    </row>
    <row r="900" spans="1:22" ht="62.4" x14ac:dyDescent="0.3">
      <c r="A900" s="416">
        <v>894</v>
      </c>
      <c r="B900" s="416" t="s">
        <v>21</v>
      </c>
      <c r="C900" s="454" t="s">
        <v>2007</v>
      </c>
      <c r="D900" s="448" t="s">
        <v>58</v>
      </c>
      <c r="E900" s="448" t="s">
        <v>75</v>
      </c>
      <c r="F900" s="454" t="s">
        <v>1841</v>
      </c>
      <c r="G900" s="416" t="s">
        <v>186</v>
      </c>
      <c r="H900" s="416"/>
      <c r="I900" s="416">
        <v>18</v>
      </c>
      <c r="J900" s="416">
        <v>2034.8084100000001</v>
      </c>
      <c r="K900" s="416"/>
      <c r="L900" s="416">
        <v>18</v>
      </c>
      <c r="M900" s="416">
        <v>2034.8084100000001</v>
      </c>
      <c r="N900" s="6" t="s">
        <v>1846</v>
      </c>
      <c r="O900" s="417">
        <v>45699</v>
      </c>
      <c r="P900" s="33" t="str">
        <f>HYPERLINK("https://my.zakupivli.pro/remote/dispatcher/state_purchase_view/57385694", "UA-2025-02-11-014703-a")</f>
        <v>UA-2025-02-11-014703-a</v>
      </c>
      <c r="Q900" s="416"/>
      <c r="R900" s="416">
        <v>18</v>
      </c>
      <c r="S900" s="416">
        <v>1745.1990000000001</v>
      </c>
      <c r="T900" s="417">
        <v>45727</v>
      </c>
      <c r="U900" s="416"/>
      <c r="V900" s="416"/>
    </row>
    <row r="901" spans="1:22" ht="62.4" x14ac:dyDescent="0.3">
      <c r="A901" s="416">
        <v>895</v>
      </c>
      <c r="B901" s="416" t="s">
        <v>21</v>
      </c>
      <c r="C901" s="44" t="s">
        <v>2007</v>
      </c>
      <c r="D901" s="416" t="s">
        <v>58</v>
      </c>
      <c r="E901" s="416" t="s">
        <v>75</v>
      </c>
      <c r="F901" s="44" t="s">
        <v>1842</v>
      </c>
      <c r="G901" s="416" t="s">
        <v>186</v>
      </c>
      <c r="H901" s="445">
        <v>1791.6666600000001</v>
      </c>
      <c r="I901" s="416">
        <v>1</v>
      </c>
      <c r="J901" s="416">
        <v>1791.6666600000001</v>
      </c>
      <c r="K901" s="445">
        <v>1791.6666600000001</v>
      </c>
      <c r="L901" s="416">
        <v>1</v>
      </c>
      <c r="M901" s="416">
        <v>1791.6666600000001</v>
      </c>
      <c r="N901" s="6" t="s">
        <v>1847</v>
      </c>
      <c r="O901" s="417">
        <v>45699</v>
      </c>
      <c r="P901" s="33" t="str">
        <f>HYPERLINK("https://my.zakupivli.pro/remote/dispatcher/state_purchase_view/57385694", "UA-2025-02-11-014703-a")</f>
        <v>UA-2025-02-11-014703-a</v>
      </c>
      <c r="Q901" s="416">
        <v>1579.16</v>
      </c>
      <c r="R901" s="416">
        <v>1</v>
      </c>
      <c r="S901" s="445">
        <v>1579.16</v>
      </c>
      <c r="T901" s="417">
        <v>45733</v>
      </c>
      <c r="U901" s="416"/>
      <c r="V901" s="416"/>
    </row>
    <row r="902" spans="1:22" ht="62.4" x14ac:dyDescent="0.3">
      <c r="A902" s="416">
        <v>896</v>
      </c>
      <c r="B902" s="416" t="s">
        <v>21</v>
      </c>
      <c r="C902" s="44" t="s">
        <v>405</v>
      </c>
      <c r="D902" s="416" t="s">
        <v>58</v>
      </c>
      <c r="E902" s="416" t="s">
        <v>75</v>
      </c>
      <c r="F902" s="44" t="s">
        <v>2078</v>
      </c>
      <c r="G902" s="416" t="s">
        <v>186</v>
      </c>
      <c r="H902" s="416"/>
      <c r="I902" s="416">
        <v>4</v>
      </c>
      <c r="J902" s="119">
        <v>6268.7</v>
      </c>
      <c r="K902" s="416"/>
      <c r="L902" s="416">
        <v>4</v>
      </c>
      <c r="M902" s="119">
        <v>6268.7</v>
      </c>
      <c r="N902" s="6" t="s">
        <v>1848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/>
      <c r="R902" s="416">
        <v>4</v>
      </c>
      <c r="S902" s="119">
        <v>6260</v>
      </c>
      <c r="T902" s="417">
        <v>45727</v>
      </c>
      <c r="U902" s="416"/>
      <c r="V902" s="416"/>
    </row>
    <row r="903" spans="1:22" ht="46.8" x14ac:dyDescent="0.3">
      <c r="A903" s="416">
        <v>897</v>
      </c>
      <c r="B903" s="416" t="s">
        <v>21</v>
      </c>
      <c r="C903" s="454" t="s">
        <v>1117</v>
      </c>
      <c r="D903" s="448" t="s">
        <v>58</v>
      </c>
      <c r="E903" s="448" t="s">
        <v>75</v>
      </c>
      <c r="F903" s="454" t="s">
        <v>2077</v>
      </c>
      <c r="G903" s="416" t="s">
        <v>186</v>
      </c>
      <c r="H903" s="416"/>
      <c r="I903" s="416">
        <v>10</v>
      </c>
      <c r="J903" s="119">
        <v>218.75</v>
      </c>
      <c r="K903" s="416"/>
      <c r="L903" s="416">
        <v>10</v>
      </c>
      <c r="M903" s="119">
        <v>218.75</v>
      </c>
      <c r="N903" s="6" t="s">
        <v>1849</v>
      </c>
      <c r="O903" s="417">
        <v>45699</v>
      </c>
      <c r="P903" s="33" t="str">
        <f>HYPERLINK("https://my.zakupivli.pro/remote/dispatcher/state_purchase_view/57380194", "UA-2025-02-11-012151-a")</f>
        <v>UA-2025-02-11-012151-a</v>
      </c>
      <c r="Q903" s="416"/>
      <c r="R903" s="416"/>
      <c r="S903" s="416"/>
      <c r="T903" s="417"/>
      <c r="U903" s="416" t="s">
        <v>1793</v>
      </c>
      <c r="V903" s="416"/>
    </row>
    <row r="904" spans="1:22" ht="62.4" x14ac:dyDescent="0.3">
      <c r="A904" s="416">
        <v>898</v>
      </c>
      <c r="B904" s="416" t="s">
        <v>21</v>
      </c>
      <c r="C904" s="44" t="s">
        <v>2011</v>
      </c>
      <c r="D904" s="416"/>
      <c r="E904" s="416" t="s">
        <v>20</v>
      </c>
      <c r="F904" s="44" t="s">
        <v>1843</v>
      </c>
      <c r="G904" s="416" t="s">
        <v>185</v>
      </c>
      <c r="H904" s="119">
        <v>47.5</v>
      </c>
      <c r="I904" s="416">
        <v>1</v>
      </c>
      <c r="J904" s="119">
        <v>47.5</v>
      </c>
      <c r="K904" s="119">
        <v>47.5</v>
      </c>
      <c r="L904" s="416">
        <v>1</v>
      </c>
      <c r="M904" s="119">
        <v>47.5</v>
      </c>
      <c r="N904" s="6" t="s">
        <v>1850</v>
      </c>
      <c r="O904" s="417">
        <v>45700</v>
      </c>
      <c r="P904" s="33" t="str">
        <f>HYPERLINK("https://my.zakupivli.pro/remote/dispatcher/state_purchase_view/57407976", "UA-2025-02-12-008425-a")</f>
        <v>UA-2025-02-12-008425-a</v>
      </c>
      <c r="Q904" s="119">
        <v>47.5</v>
      </c>
      <c r="R904" s="416">
        <v>1</v>
      </c>
      <c r="S904" s="119">
        <v>47.5</v>
      </c>
      <c r="T904" s="417">
        <v>45700</v>
      </c>
      <c r="U904" s="416"/>
      <c r="V904" s="416" t="s">
        <v>59</v>
      </c>
    </row>
    <row r="905" spans="1:22" ht="62.4" x14ac:dyDescent="0.3">
      <c r="A905" s="416">
        <v>899</v>
      </c>
      <c r="B905" s="416" t="s">
        <v>21</v>
      </c>
      <c r="C905" s="44" t="s">
        <v>2076</v>
      </c>
      <c r="D905" s="416"/>
      <c r="E905" s="416" t="s">
        <v>75</v>
      </c>
      <c r="F905" s="44" t="s">
        <v>1851</v>
      </c>
      <c r="G905" s="416" t="s">
        <v>185</v>
      </c>
      <c r="H905" s="416"/>
      <c r="I905" s="416">
        <v>600</v>
      </c>
      <c r="J905" s="119">
        <v>82.38</v>
      </c>
      <c r="K905" s="416"/>
      <c r="L905" s="419">
        <v>600</v>
      </c>
      <c r="M905" s="119">
        <v>82.38</v>
      </c>
      <c r="N905" s="6" t="s">
        <v>1854</v>
      </c>
      <c r="O905" s="417">
        <v>45701</v>
      </c>
      <c r="P905" s="33" t="str">
        <f>HYPERLINK("https://my.zakupivli.pro/remote/dispatcher/state_purchase_view/57447516", "UA-2025-02-13-010243-a")</f>
        <v>UA-2025-02-13-010243-a</v>
      </c>
      <c r="Q905" s="416"/>
      <c r="R905" s="419">
        <v>600</v>
      </c>
      <c r="S905" s="119">
        <v>82.38</v>
      </c>
      <c r="T905" s="418">
        <v>45729</v>
      </c>
      <c r="U905" s="416"/>
      <c r="V905" s="419" t="s">
        <v>59</v>
      </c>
    </row>
    <row r="906" spans="1:22" ht="62.4" x14ac:dyDescent="0.3">
      <c r="A906" s="416">
        <v>900</v>
      </c>
      <c r="B906" s="416" t="s">
        <v>21</v>
      </c>
      <c r="C906" s="454" t="s">
        <v>1853</v>
      </c>
      <c r="D906" s="448" t="s">
        <v>58</v>
      </c>
      <c r="E906" s="448" t="s">
        <v>75</v>
      </c>
      <c r="F906" s="454" t="s">
        <v>2075</v>
      </c>
      <c r="G906" s="416" t="s">
        <v>186</v>
      </c>
      <c r="H906" s="416"/>
      <c r="I906" s="416">
        <v>23</v>
      </c>
      <c r="J906" s="416">
        <v>1258.3333299999999</v>
      </c>
      <c r="K906" s="416"/>
      <c r="L906" s="419">
        <v>23</v>
      </c>
      <c r="M906" s="419">
        <v>1258.3333299999999</v>
      </c>
      <c r="N906" s="6" t="s">
        <v>1855</v>
      </c>
      <c r="O906" s="421">
        <v>45701</v>
      </c>
      <c r="P906" s="33" t="str">
        <f>HYPERLINK("https://my.zakupivli.pro/remote/dispatcher/state_purchase_view/57446387", "UA-2025-02-13-009809-a")</f>
        <v>UA-2025-02-13-009809-a</v>
      </c>
      <c r="Q906" s="416"/>
      <c r="R906" s="416">
        <v>23</v>
      </c>
      <c r="S906" s="416">
        <v>1133.4929</v>
      </c>
      <c r="T906" s="417">
        <v>45715</v>
      </c>
      <c r="U906" s="416"/>
      <c r="V906" s="416"/>
    </row>
    <row r="907" spans="1:22" ht="46.8" x14ac:dyDescent="0.3">
      <c r="A907" s="416">
        <v>901</v>
      </c>
      <c r="B907" s="416" t="s">
        <v>21</v>
      </c>
      <c r="C907" s="44" t="s">
        <v>1068</v>
      </c>
      <c r="D907" s="419" t="s">
        <v>58</v>
      </c>
      <c r="E907" s="416" t="s">
        <v>75</v>
      </c>
      <c r="F907" s="44" t="s">
        <v>2074</v>
      </c>
      <c r="G907" s="416" t="s">
        <v>185</v>
      </c>
      <c r="H907" s="416"/>
      <c r="I907" s="416">
        <v>762</v>
      </c>
      <c r="J907" s="416">
        <v>464.81247000000002</v>
      </c>
      <c r="K907" s="416"/>
      <c r="L907" s="419">
        <v>762</v>
      </c>
      <c r="M907" s="419">
        <v>464.81247000000002</v>
      </c>
      <c r="N907" s="6" t="s">
        <v>1856</v>
      </c>
      <c r="O907" s="421">
        <v>45701</v>
      </c>
      <c r="P907" s="33" t="str">
        <f>HYPERLINK("https://my.zakupivli.pro/remote/dispatcher/state_purchase_view/57445600", "UA-2025-02-13-009405-a")</f>
        <v>UA-2025-02-13-009405-a</v>
      </c>
      <c r="Q907" s="416"/>
      <c r="R907" s="416">
        <v>762</v>
      </c>
      <c r="S907" s="416">
        <v>459.81484999999998</v>
      </c>
      <c r="T907" s="417">
        <v>45716</v>
      </c>
      <c r="U907" s="416"/>
      <c r="V907" s="416"/>
    </row>
    <row r="908" spans="1:22" ht="62.4" x14ac:dyDescent="0.3">
      <c r="A908" s="416">
        <v>902</v>
      </c>
      <c r="B908" s="416" t="s">
        <v>40</v>
      </c>
      <c r="C908" s="44" t="s">
        <v>884</v>
      </c>
      <c r="D908" s="416"/>
      <c r="E908" s="416" t="s">
        <v>20</v>
      </c>
      <c r="F908" s="44" t="s">
        <v>2073</v>
      </c>
      <c r="G908" s="416" t="s">
        <v>184</v>
      </c>
      <c r="H908" s="416">
        <v>373.69754999999998</v>
      </c>
      <c r="I908" s="416">
        <v>1</v>
      </c>
      <c r="J908" s="419">
        <v>373.69754999999998</v>
      </c>
      <c r="K908" s="419">
        <v>373.69754999999998</v>
      </c>
      <c r="L908" s="419">
        <v>1</v>
      </c>
      <c r="M908" s="419">
        <v>373.69754999999998</v>
      </c>
      <c r="N908" s="6" t="s">
        <v>1857</v>
      </c>
      <c r="O908" s="421">
        <v>45701</v>
      </c>
      <c r="P908" s="33" t="str">
        <f>HYPERLINK("https://my.zakupivli.pro/remote/dispatcher/state_purchase_view/57443185", "UA-2025-02-13-008334-a")</f>
        <v>UA-2025-02-13-008334-a</v>
      </c>
      <c r="Q908" s="419">
        <v>373.69754999999998</v>
      </c>
      <c r="R908" s="419">
        <v>1</v>
      </c>
      <c r="S908" s="419">
        <v>373.69754999999998</v>
      </c>
      <c r="T908" s="421">
        <v>45701</v>
      </c>
      <c r="U908" s="416"/>
      <c r="V908" s="419" t="s">
        <v>59</v>
      </c>
    </row>
    <row r="909" spans="1:22" ht="62.4" x14ac:dyDescent="0.3">
      <c r="A909" s="416">
        <v>903</v>
      </c>
      <c r="B909" s="416" t="s">
        <v>40</v>
      </c>
      <c r="C909" s="454" t="s">
        <v>2008</v>
      </c>
      <c r="D909" s="448"/>
      <c r="E909" s="448" t="s">
        <v>20</v>
      </c>
      <c r="F909" s="454" t="s">
        <v>1852</v>
      </c>
      <c r="G909" s="416" t="s">
        <v>184</v>
      </c>
      <c r="H909" s="416">
        <v>91.886300000000006</v>
      </c>
      <c r="I909" s="416">
        <v>1</v>
      </c>
      <c r="J909" s="419">
        <v>91.886300000000006</v>
      </c>
      <c r="K909" s="419">
        <v>91.886300000000006</v>
      </c>
      <c r="L909" s="419">
        <v>1</v>
      </c>
      <c r="M909" s="419">
        <v>91.886300000000006</v>
      </c>
      <c r="N909" s="6" t="s">
        <v>1858</v>
      </c>
      <c r="O909" s="421">
        <v>45701</v>
      </c>
      <c r="P909" s="33" t="str">
        <f>HYPERLINK("https://my.zakupivli.pro/remote/dispatcher/state_purchase_view/57441860", "UA-2025-02-13-007747-a")</f>
        <v>UA-2025-02-13-007747-a</v>
      </c>
      <c r="Q909" s="419">
        <v>91.886300000000006</v>
      </c>
      <c r="R909" s="419">
        <v>1</v>
      </c>
      <c r="S909" s="419">
        <v>91.886300000000006</v>
      </c>
      <c r="T909" s="421">
        <v>45701</v>
      </c>
      <c r="U909" s="416"/>
      <c r="V909" s="419" t="s">
        <v>59</v>
      </c>
    </row>
    <row r="910" spans="1:22" ht="62.4" x14ac:dyDescent="0.3">
      <c r="A910" s="416">
        <v>904</v>
      </c>
      <c r="B910" s="416" t="s">
        <v>40</v>
      </c>
      <c r="C910" s="44" t="s">
        <v>884</v>
      </c>
      <c r="D910" s="416"/>
      <c r="E910" s="416" t="s">
        <v>20</v>
      </c>
      <c r="F910" s="44" t="s">
        <v>2072</v>
      </c>
      <c r="G910" s="416" t="s">
        <v>184</v>
      </c>
      <c r="H910" s="416">
        <v>82.772499999999994</v>
      </c>
      <c r="I910" s="416">
        <v>1</v>
      </c>
      <c r="J910" s="419">
        <v>82.772499999999994</v>
      </c>
      <c r="K910" s="419">
        <v>82.772499999999994</v>
      </c>
      <c r="L910" s="419">
        <v>1</v>
      </c>
      <c r="M910" s="419">
        <v>82.772499999999994</v>
      </c>
      <c r="N910" s="6" t="s">
        <v>1859</v>
      </c>
      <c r="O910" s="421">
        <v>45701</v>
      </c>
      <c r="P910" s="33" t="str">
        <f>HYPERLINK("https://my.zakupivli.pro/remote/dispatcher/state_purchase_view/57435375", "UA-2025-02-13-004874-a")</f>
        <v>UA-2025-02-13-004874-a</v>
      </c>
      <c r="Q910" s="419">
        <v>82.772499999999994</v>
      </c>
      <c r="R910" s="419">
        <v>1</v>
      </c>
      <c r="S910" s="419">
        <v>82.772499999999994</v>
      </c>
      <c r="T910" s="421">
        <v>45701</v>
      </c>
      <c r="U910" s="416"/>
      <c r="V910" s="419" t="s">
        <v>59</v>
      </c>
    </row>
    <row r="911" spans="1:22" ht="62.4" x14ac:dyDescent="0.3">
      <c r="A911" s="419">
        <v>905</v>
      </c>
      <c r="B911" s="420" t="s">
        <v>40</v>
      </c>
      <c r="C911" s="44" t="s">
        <v>73</v>
      </c>
      <c r="D911" s="419"/>
      <c r="E911" s="419" t="s">
        <v>75</v>
      </c>
      <c r="F911" s="44" t="s">
        <v>2071</v>
      </c>
      <c r="G911" s="419" t="s">
        <v>184</v>
      </c>
      <c r="H911" s="419">
        <v>273.72771999999998</v>
      </c>
      <c r="I911" s="419">
        <v>1</v>
      </c>
      <c r="J911" s="420">
        <v>273.72771999999998</v>
      </c>
      <c r="K911" s="420">
        <v>273.72771999999998</v>
      </c>
      <c r="L911" s="420">
        <v>1</v>
      </c>
      <c r="M911" s="420">
        <v>273.72771999999998</v>
      </c>
      <c r="N911" s="6" t="s">
        <v>1860</v>
      </c>
      <c r="O911" s="421">
        <v>45701</v>
      </c>
      <c r="P911" s="122" t="str">
        <f>HYPERLINK("https://my.zakupivli.pro/remote/dispatcher/state_purchase_view/57453868", "UA-2025-02-13-013204-a")</f>
        <v>UA-2025-02-13-013204-a</v>
      </c>
      <c r="Q911" s="420">
        <v>273.72771999999998</v>
      </c>
      <c r="R911" s="420">
        <v>1</v>
      </c>
      <c r="S911" s="420">
        <v>273.72771999999998</v>
      </c>
      <c r="T911" s="421">
        <v>45687</v>
      </c>
      <c r="U911" s="419"/>
      <c r="V911" s="420" t="s">
        <v>59</v>
      </c>
    </row>
    <row r="912" spans="1:22" ht="46.8" x14ac:dyDescent="0.3">
      <c r="A912" s="419">
        <v>906</v>
      </c>
      <c r="B912" s="419" t="s">
        <v>21</v>
      </c>
      <c r="C912" s="44" t="s">
        <v>733</v>
      </c>
      <c r="D912" s="419"/>
      <c r="E912" s="422" t="s">
        <v>75</v>
      </c>
      <c r="F912" s="44" t="s">
        <v>2070</v>
      </c>
      <c r="G912" s="419" t="s">
        <v>186</v>
      </c>
      <c r="H912" s="419"/>
      <c r="I912" s="419">
        <v>41</v>
      </c>
      <c r="J912" s="419">
        <v>541.66665999999998</v>
      </c>
      <c r="K912" s="419"/>
      <c r="L912" s="422">
        <v>41</v>
      </c>
      <c r="M912" s="422">
        <v>541.66665999999998</v>
      </c>
      <c r="N912" s="6" t="s">
        <v>1864</v>
      </c>
      <c r="O912" s="418">
        <v>45702</v>
      </c>
      <c r="P912" s="33" t="str">
        <f>HYPERLINK("https://my.zakupivli.pro/remote/dispatcher/state_purchase_view/57483469", "UA-2025-02-14-010906-a")</f>
        <v>UA-2025-02-14-010906-a</v>
      </c>
      <c r="Q912" s="419"/>
      <c r="R912" s="419">
        <v>41</v>
      </c>
      <c r="S912" s="419">
        <v>323.62799999999999</v>
      </c>
      <c r="T912" s="418">
        <v>45733</v>
      </c>
      <c r="U912" s="419"/>
      <c r="V912" s="419"/>
    </row>
    <row r="913" spans="1:22" ht="62.4" x14ac:dyDescent="0.3">
      <c r="A913" s="419">
        <v>907</v>
      </c>
      <c r="B913" s="422" t="s">
        <v>40</v>
      </c>
      <c r="C913" s="454" t="s">
        <v>2069</v>
      </c>
      <c r="D913" s="448"/>
      <c r="E913" s="448" t="s">
        <v>75</v>
      </c>
      <c r="F913" s="454" t="s">
        <v>1861</v>
      </c>
      <c r="G913" s="419" t="s">
        <v>184</v>
      </c>
      <c r="H913" s="419">
        <v>640.28858000000002</v>
      </c>
      <c r="I913" s="419">
        <v>1</v>
      </c>
      <c r="J913" s="422">
        <v>640.28858000000002</v>
      </c>
      <c r="K913" s="422">
        <v>640.28858000000002</v>
      </c>
      <c r="L913" s="422">
        <v>1</v>
      </c>
      <c r="M913" s="422">
        <v>640.28858000000002</v>
      </c>
      <c r="N913" s="6" t="s">
        <v>1865</v>
      </c>
      <c r="O913" s="423">
        <v>45702</v>
      </c>
      <c r="P913" s="33" t="str">
        <f>HYPERLINK("https://my.zakupivli.pro/remote/dispatcher/state_purchase_view/57480226", "UA-2025-02-14-009461-a")</f>
        <v>UA-2025-02-14-009461-a</v>
      </c>
      <c r="Q913" s="422">
        <v>640.28858000000002</v>
      </c>
      <c r="R913" s="422">
        <v>1</v>
      </c>
      <c r="S913" s="422">
        <v>640.28858000000002</v>
      </c>
      <c r="T913" s="423">
        <v>45702</v>
      </c>
      <c r="U913" s="419"/>
      <c r="V913" s="422" t="s">
        <v>59</v>
      </c>
    </row>
    <row r="914" spans="1:22" ht="62.4" x14ac:dyDescent="0.3">
      <c r="A914" s="419">
        <v>908</v>
      </c>
      <c r="B914" s="422" t="s">
        <v>40</v>
      </c>
      <c r="C914" s="44" t="s">
        <v>541</v>
      </c>
      <c r="D914" s="419"/>
      <c r="E914" s="422" t="s">
        <v>75</v>
      </c>
      <c r="F914" s="44" t="s">
        <v>2031</v>
      </c>
      <c r="G914" s="419" t="s">
        <v>184</v>
      </c>
      <c r="H914" s="419">
        <v>603.43341999999996</v>
      </c>
      <c r="I914" s="419">
        <v>1</v>
      </c>
      <c r="J914" s="422">
        <v>603.43341999999996</v>
      </c>
      <c r="K914" s="422">
        <v>603.43341999999996</v>
      </c>
      <c r="L914" s="422">
        <v>1</v>
      </c>
      <c r="M914" s="422">
        <v>603.43341999999996</v>
      </c>
      <c r="N914" s="6" t="s">
        <v>1866</v>
      </c>
      <c r="O914" s="423">
        <v>45702</v>
      </c>
      <c r="P914" s="33" t="str">
        <f>HYPERLINK("https://my.zakupivli.pro/remote/dispatcher/state_purchase_view/57478572", "UA-2025-02-14-008779-a")</f>
        <v>UA-2025-02-14-008779-a</v>
      </c>
      <c r="Q914" s="422">
        <v>603.43341999999996</v>
      </c>
      <c r="R914" s="422">
        <v>1</v>
      </c>
      <c r="S914" s="422">
        <v>603.43341999999996</v>
      </c>
      <c r="T914" s="423">
        <v>45702</v>
      </c>
      <c r="U914" s="419"/>
      <c r="V914" s="422" t="s">
        <v>59</v>
      </c>
    </row>
    <row r="915" spans="1:22" ht="62.4" x14ac:dyDescent="0.3">
      <c r="A915" s="419">
        <v>909</v>
      </c>
      <c r="B915" s="422" t="s">
        <v>40</v>
      </c>
      <c r="C915" s="44" t="s">
        <v>884</v>
      </c>
      <c r="D915" s="419"/>
      <c r="E915" s="419" t="s">
        <v>20</v>
      </c>
      <c r="F915" s="44" t="s">
        <v>2060</v>
      </c>
      <c r="G915" s="419" t="s">
        <v>184</v>
      </c>
      <c r="H915" s="419">
        <v>77.498519999999999</v>
      </c>
      <c r="I915" s="419">
        <v>1</v>
      </c>
      <c r="J915" s="422">
        <v>77.498519999999999</v>
      </c>
      <c r="K915" s="422">
        <v>77.498519999999999</v>
      </c>
      <c r="L915" s="422">
        <v>1</v>
      </c>
      <c r="M915" s="422">
        <v>77.498519999999999</v>
      </c>
      <c r="N915" s="6" t="s">
        <v>1867</v>
      </c>
      <c r="O915" s="423">
        <v>45702</v>
      </c>
      <c r="P915" s="33" t="str">
        <f>HYPERLINK("https://my.zakupivli.pro/remote/dispatcher/state_purchase_view/57476914", "UA-2025-02-14-008026-a")</f>
        <v>UA-2025-02-14-008026-a</v>
      </c>
      <c r="Q915" s="422">
        <v>77.498519999999999</v>
      </c>
      <c r="R915" s="422">
        <v>1</v>
      </c>
      <c r="S915" s="422">
        <v>77.498519999999999</v>
      </c>
      <c r="T915" s="423">
        <v>45702</v>
      </c>
      <c r="U915" s="419"/>
      <c r="V915" s="422" t="s">
        <v>59</v>
      </c>
    </row>
    <row r="916" spans="1:22" ht="62.4" x14ac:dyDescent="0.3">
      <c r="A916" s="422">
        <v>910</v>
      </c>
      <c r="B916" s="422" t="s">
        <v>21</v>
      </c>
      <c r="C916" s="44" t="s">
        <v>2059</v>
      </c>
      <c r="D916" s="422"/>
      <c r="E916" s="422" t="s">
        <v>75</v>
      </c>
      <c r="F916" s="44" t="s">
        <v>1862</v>
      </c>
      <c r="G916" s="422" t="s">
        <v>1158</v>
      </c>
      <c r="H916" s="422"/>
      <c r="I916" s="422">
        <v>143</v>
      </c>
      <c r="J916" s="422">
        <v>48.762999999999998</v>
      </c>
      <c r="K916" s="422"/>
      <c r="L916" s="422">
        <v>143</v>
      </c>
      <c r="M916" s="422">
        <v>48.762999999999998</v>
      </c>
      <c r="N916" s="6" t="s">
        <v>1868</v>
      </c>
      <c r="O916" s="423">
        <v>45702</v>
      </c>
      <c r="P916" s="33" t="str">
        <f>HYPERLINK("https://my.zakupivli.pro/remote/dispatcher/state_purchase_view/57476203", "UA-2025-02-14-007675-a")</f>
        <v>UA-2025-02-14-007675-a</v>
      </c>
      <c r="Q916" s="422"/>
      <c r="R916" s="422">
        <v>143</v>
      </c>
      <c r="S916" s="422">
        <v>48.762999999999998</v>
      </c>
      <c r="T916" s="423">
        <v>45702</v>
      </c>
      <c r="U916" s="422"/>
      <c r="V916" s="422" t="s">
        <v>59</v>
      </c>
    </row>
    <row r="917" spans="1:22" ht="62.4" x14ac:dyDescent="0.3">
      <c r="A917" s="422">
        <v>911</v>
      </c>
      <c r="B917" s="422" t="s">
        <v>21</v>
      </c>
      <c r="C917" s="454" t="s">
        <v>178</v>
      </c>
      <c r="D917" s="448"/>
      <c r="E917" s="448" t="s">
        <v>75</v>
      </c>
      <c r="F917" s="454" t="s">
        <v>2058</v>
      </c>
      <c r="G917" s="422" t="s">
        <v>185</v>
      </c>
      <c r="H917" s="422"/>
      <c r="I917" s="422">
        <v>10</v>
      </c>
      <c r="J917" s="119">
        <v>330</v>
      </c>
      <c r="K917" s="422"/>
      <c r="L917" s="422">
        <v>10</v>
      </c>
      <c r="M917" s="119">
        <v>330</v>
      </c>
      <c r="N917" s="6" t="s">
        <v>1869</v>
      </c>
      <c r="O917" s="423">
        <v>45702</v>
      </c>
      <c r="P917" s="33" t="str">
        <f>HYPERLINK("https://my.zakupivli.pro/remote/dispatcher/state_purchase_view/57475723", "UA-2025-02-14-007472-a")</f>
        <v>UA-2025-02-14-007472-a</v>
      </c>
      <c r="Q917" s="422"/>
      <c r="R917" s="422">
        <v>10</v>
      </c>
      <c r="S917" s="119">
        <v>310.3</v>
      </c>
      <c r="T917" s="423">
        <v>45726</v>
      </c>
      <c r="U917" s="422"/>
      <c r="V917" s="422"/>
    </row>
    <row r="918" spans="1:22" ht="62.4" x14ac:dyDescent="0.3">
      <c r="A918" s="422">
        <v>912</v>
      </c>
      <c r="B918" s="422" t="s">
        <v>21</v>
      </c>
      <c r="C918" s="44" t="s">
        <v>2038</v>
      </c>
      <c r="D918" s="422"/>
      <c r="E918" s="422" t="s">
        <v>75</v>
      </c>
      <c r="F918" s="44" t="s">
        <v>1863</v>
      </c>
      <c r="G918" s="422" t="s">
        <v>185</v>
      </c>
      <c r="H918" s="422"/>
      <c r="I918" s="422">
        <v>2</v>
      </c>
      <c r="J918" s="119">
        <v>52.1</v>
      </c>
      <c r="K918" s="422"/>
      <c r="L918" s="422">
        <v>2</v>
      </c>
      <c r="M918" s="119">
        <v>52.1</v>
      </c>
      <c r="N918" s="6" t="s">
        <v>1870</v>
      </c>
      <c r="O918" s="423">
        <v>45702</v>
      </c>
      <c r="P918" s="33" t="str">
        <f>HYPERLINK("https://my.zakupivli.pro/remote/dispatcher/state_purchase_view/57469944", "UA-2025-02-14-004784-a")</f>
        <v>UA-2025-02-14-004784-a</v>
      </c>
      <c r="Q918" s="422"/>
      <c r="R918" s="422">
        <v>2</v>
      </c>
      <c r="S918" s="119">
        <v>52.1</v>
      </c>
      <c r="T918" s="423">
        <v>45702</v>
      </c>
      <c r="U918" s="422"/>
      <c r="V918" s="422" t="s">
        <v>59</v>
      </c>
    </row>
    <row r="919" spans="1:22" ht="62.4" x14ac:dyDescent="0.3">
      <c r="A919" s="424">
        <v>913</v>
      </c>
      <c r="B919" s="424" t="s">
        <v>40</v>
      </c>
      <c r="C919" s="44" t="s">
        <v>1991</v>
      </c>
      <c r="D919" s="424"/>
      <c r="E919" s="424" t="s">
        <v>20</v>
      </c>
      <c r="F919" s="44" t="s">
        <v>1871</v>
      </c>
      <c r="G919" s="424" t="s">
        <v>184</v>
      </c>
      <c r="H919" s="424">
        <v>110.63678</v>
      </c>
      <c r="I919" s="424">
        <v>1</v>
      </c>
      <c r="J919" s="424">
        <v>110.63678</v>
      </c>
      <c r="K919" s="424">
        <v>110.63678</v>
      </c>
      <c r="L919" s="424">
        <v>1</v>
      </c>
      <c r="M919" s="424">
        <v>110.63678</v>
      </c>
      <c r="N919" s="6" t="s">
        <v>1873</v>
      </c>
      <c r="O919" s="425">
        <v>45706</v>
      </c>
      <c r="P919" s="33" t="str">
        <f>HYPERLINK("https://my.zakupivli.pro/remote/dispatcher/state_purchase_view/57524444", "UA-2025-02-18-000134-a")</f>
        <v>UA-2025-02-18-000134-a</v>
      </c>
      <c r="Q919" s="424">
        <v>110.63678</v>
      </c>
      <c r="R919" s="424">
        <v>1</v>
      </c>
      <c r="S919" s="424">
        <v>110.63678</v>
      </c>
      <c r="T919" s="425">
        <v>45705</v>
      </c>
      <c r="U919" s="424"/>
      <c r="V919" s="424" t="s">
        <v>59</v>
      </c>
    </row>
    <row r="920" spans="1:22" ht="62.4" x14ac:dyDescent="0.3">
      <c r="A920" s="424">
        <v>914</v>
      </c>
      <c r="B920" s="424" t="s">
        <v>40</v>
      </c>
      <c r="C920" s="454" t="s">
        <v>2008</v>
      </c>
      <c r="D920" s="448"/>
      <c r="E920" s="448" t="s">
        <v>20</v>
      </c>
      <c r="F920" s="454" t="s">
        <v>1872</v>
      </c>
      <c r="G920" s="424" t="s">
        <v>184</v>
      </c>
      <c r="H920" s="424">
        <v>160.78029000000001</v>
      </c>
      <c r="I920" s="424">
        <v>1</v>
      </c>
      <c r="J920" s="424">
        <v>160.78029000000001</v>
      </c>
      <c r="K920" s="424">
        <v>160.78029000000001</v>
      </c>
      <c r="L920" s="424">
        <v>1</v>
      </c>
      <c r="M920" s="424">
        <v>160.78029000000001</v>
      </c>
      <c r="N920" s="6" t="s">
        <v>1874</v>
      </c>
      <c r="O920" s="425">
        <v>45706</v>
      </c>
      <c r="P920" s="33" t="str">
        <f>HYPERLINK("https://my.zakupivli.pro/remote/dispatcher/state_purchase_view/57524423", "UA-2025-02-18-000121-a")</f>
        <v>UA-2025-02-18-000121-a</v>
      </c>
      <c r="Q920" s="424">
        <v>160.78029000000001</v>
      </c>
      <c r="R920" s="424">
        <v>1</v>
      </c>
      <c r="S920" s="424">
        <v>160.78029000000001</v>
      </c>
      <c r="T920" s="425">
        <v>45705</v>
      </c>
      <c r="U920" s="424"/>
      <c r="V920" s="424" t="s">
        <v>59</v>
      </c>
    </row>
    <row r="921" spans="1:22" ht="62.4" x14ac:dyDescent="0.3">
      <c r="A921" s="426">
        <v>915</v>
      </c>
      <c r="B921" s="426" t="s">
        <v>40</v>
      </c>
      <c r="C921" s="44" t="s">
        <v>73</v>
      </c>
      <c r="D921" s="426"/>
      <c r="E921" s="426" t="s">
        <v>75</v>
      </c>
      <c r="F921" s="44" t="s">
        <v>2040</v>
      </c>
      <c r="G921" s="426" t="s">
        <v>184</v>
      </c>
      <c r="H921" s="426">
        <v>194.39855</v>
      </c>
      <c r="I921" s="426">
        <v>1</v>
      </c>
      <c r="J921" s="426">
        <v>194.39855</v>
      </c>
      <c r="K921" s="426">
        <v>194.39855</v>
      </c>
      <c r="L921" s="426">
        <v>1</v>
      </c>
      <c r="M921" s="426">
        <v>194.39855</v>
      </c>
      <c r="N921" s="6" t="s">
        <v>1881</v>
      </c>
      <c r="O921" s="427">
        <v>45708</v>
      </c>
      <c r="P921" s="33" t="str">
        <f>HYPERLINK("https://my.zakupivli.pro/remote/dispatcher/state_purchase_view/57612514", "UA-2025-02-20-010663-a")</f>
        <v>UA-2025-02-20-010663-a</v>
      </c>
      <c r="Q921" s="426">
        <v>194.39855</v>
      </c>
      <c r="R921" s="426">
        <v>1</v>
      </c>
      <c r="S921" s="426">
        <v>194.39855</v>
      </c>
      <c r="T921" s="427">
        <v>45708</v>
      </c>
      <c r="U921" s="426"/>
      <c r="V921" s="426" t="s">
        <v>59</v>
      </c>
    </row>
    <row r="922" spans="1:22" ht="46.8" x14ac:dyDescent="0.3">
      <c r="A922" s="426">
        <v>916</v>
      </c>
      <c r="B922" s="426" t="s">
        <v>21</v>
      </c>
      <c r="C922" s="44" t="s">
        <v>2039</v>
      </c>
      <c r="D922" s="426"/>
      <c r="E922" s="426" t="s">
        <v>88</v>
      </c>
      <c r="F922" s="44" t="s">
        <v>1876</v>
      </c>
      <c r="G922" s="426" t="s">
        <v>185</v>
      </c>
      <c r="H922" s="426"/>
      <c r="I922" s="426">
        <v>147</v>
      </c>
      <c r="J922" s="426">
        <v>135.73500000000001</v>
      </c>
      <c r="K922" s="426"/>
      <c r="L922" s="426">
        <v>147</v>
      </c>
      <c r="M922" s="426">
        <v>135.73500000000001</v>
      </c>
      <c r="N922" s="6" t="s">
        <v>1882</v>
      </c>
      <c r="O922" s="427">
        <v>45708</v>
      </c>
      <c r="P922" s="33" t="str">
        <f>HYPERLINK("https://my.zakupivli.pro/remote/dispatcher/state_purchase_view/57606569", "UA-2025-02-20-008191-a")</f>
        <v>UA-2025-02-20-008191-a</v>
      </c>
      <c r="Q922" s="426"/>
      <c r="R922" s="426">
        <v>147</v>
      </c>
      <c r="S922" s="426">
        <v>124.26</v>
      </c>
      <c r="T922" s="427">
        <v>45733</v>
      </c>
      <c r="U922" s="426"/>
      <c r="V922" s="426"/>
    </row>
    <row r="923" spans="1:22" ht="62.4" x14ac:dyDescent="0.3">
      <c r="A923" s="426">
        <v>917</v>
      </c>
      <c r="B923" s="426" t="s">
        <v>21</v>
      </c>
      <c r="C923" s="44" t="s">
        <v>2038</v>
      </c>
      <c r="D923" s="426"/>
      <c r="E923" s="426" t="s">
        <v>75</v>
      </c>
      <c r="F923" s="44" t="s">
        <v>1877</v>
      </c>
      <c r="G923" s="426" t="s">
        <v>185</v>
      </c>
      <c r="H923" s="426"/>
      <c r="I923" s="426">
        <v>12</v>
      </c>
      <c r="J923" s="426">
        <v>66.396000000000001</v>
      </c>
      <c r="K923" s="426"/>
      <c r="L923" s="426">
        <v>12</v>
      </c>
      <c r="M923" s="426">
        <v>66.396000000000001</v>
      </c>
      <c r="N923" s="6" t="s">
        <v>1883</v>
      </c>
      <c r="O923" s="427">
        <v>45708</v>
      </c>
      <c r="P923" s="33" t="str">
        <f>HYPERLINK("https://my.zakupivli.pro/remote/dispatcher/state_purchase_view/57603945", "UA-2025-02-20-007017-a")</f>
        <v>UA-2025-02-20-007017-a</v>
      </c>
      <c r="Q923" s="426"/>
      <c r="R923" s="445">
        <v>12</v>
      </c>
      <c r="S923" s="445">
        <v>66.396000000000001</v>
      </c>
      <c r="T923" s="444">
        <v>45708</v>
      </c>
      <c r="U923" s="426"/>
      <c r="V923" s="445" t="s">
        <v>59</v>
      </c>
    </row>
    <row r="924" spans="1:22" ht="46.8" x14ac:dyDescent="0.3">
      <c r="A924" s="426">
        <v>918</v>
      </c>
      <c r="B924" s="426" t="s">
        <v>21</v>
      </c>
      <c r="C924" s="44" t="s">
        <v>2037</v>
      </c>
      <c r="D924" s="426"/>
      <c r="E924" s="426" t="s">
        <v>88</v>
      </c>
      <c r="F924" s="44" t="s">
        <v>1878</v>
      </c>
      <c r="G924" s="426" t="s">
        <v>186</v>
      </c>
      <c r="H924" s="426"/>
      <c r="I924" s="426">
        <v>6</v>
      </c>
      <c r="J924" s="426">
        <v>4237.9769999999999</v>
      </c>
      <c r="K924" s="426"/>
      <c r="L924" s="426">
        <v>6</v>
      </c>
      <c r="M924" s="426">
        <v>4237.9769999999999</v>
      </c>
      <c r="N924" s="6" t="s">
        <v>1884</v>
      </c>
      <c r="O924" s="427">
        <v>45708</v>
      </c>
      <c r="P924" s="33" t="str">
        <f>HYPERLINK("https://my.zakupivli.pro/remote/dispatcher/state_purchase_view/57593579", "UA-2025-02-20-002410-a")</f>
        <v>UA-2025-02-20-002410-a</v>
      </c>
      <c r="Q924" s="426"/>
      <c r="R924" s="426">
        <v>6</v>
      </c>
      <c r="S924" s="426">
        <v>4237.9279999999999</v>
      </c>
      <c r="T924" s="427">
        <v>45726</v>
      </c>
      <c r="U924" s="426"/>
      <c r="V924" s="426"/>
    </row>
    <row r="925" spans="1:22" ht="46.8" x14ac:dyDescent="0.3">
      <c r="A925" s="426">
        <v>919</v>
      </c>
      <c r="B925" s="426" t="s">
        <v>21</v>
      </c>
      <c r="C925" s="44" t="s">
        <v>2037</v>
      </c>
      <c r="D925" s="426"/>
      <c r="E925" s="426" t="s">
        <v>88</v>
      </c>
      <c r="F925" s="44" t="s">
        <v>1879</v>
      </c>
      <c r="G925" s="426" t="s">
        <v>186</v>
      </c>
      <c r="H925" s="426"/>
      <c r="I925" s="426">
        <v>2</v>
      </c>
      <c r="J925" s="119">
        <v>2549.4</v>
      </c>
      <c r="K925" s="426"/>
      <c r="L925" s="426">
        <v>2</v>
      </c>
      <c r="M925" s="119">
        <v>2549.4</v>
      </c>
      <c r="N925" s="6" t="s">
        <v>1885</v>
      </c>
      <c r="O925" s="427">
        <v>45708</v>
      </c>
      <c r="P925" s="33" t="str">
        <f>HYPERLINK("https://my.zakupivli.pro/remote/dispatcher/state_purchase_view/57593579", "UA-2025-02-20-002410-a")</f>
        <v>UA-2025-02-20-002410-a</v>
      </c>
      <c r="Q925" s="426"/>
      <c r="R925" s="426">
        <v>2</v>
      </c>
      <c r="S925" s="119">
        <v>2549.4</v>
      </c>
      <c r="T925" s="427">
        <v>45726</v>
      </c>
      <c r="U925" s="426"/>
      <c r="V925" s="426"/>
    </row>
    <row r="926" spans="1:22" ht="46.8" x14ac:dyDescent="0.3">
      <c r="A926" s="426">
        <v>920</v>
      </c>
      <c r="B926" s="426" t="s">
        <v>21</v>
      </c>
      <c r="C926" s="44" t="s">
        <v>1880</v>
      </c>
      <c r="D926" s="426"/>
      <c r="E926" s="426" t="s">
        <v>75</v>
      </c>
      <c r="F926" s="44" t="s">
        <v>2036</v>
      </c>
      <c r="G926" s="426" t="s">
        <v>186</v>
      </c>
      <c r="H926" s="426"/>
      <c r="I926" s="426">
        <v>6</v>
      </c>
      <c r="J926" s="426">
        <v>258.69400000000002</v>
      </c>
      <c r="K926" s="426"/>
      <c r="L926" s="426">
        <v>6</v>
      </c>
      <c r="M926" s="426">
        <v>258.69400000000002</v>
      </c>
      <c r="N926" s="6" t="s">
        <v>1886</v>
      </c>
      <c r="O926" s="427">
        <v>45708</v>
      </c>
      <c r="P926" s="33" t="str">
        <f>HYPERLINK("https://my.zakupivli.pro/remote/dispatcher/state_purchase_view/57590825", "UA-2025-02-20-001195-a")</f>
        <v>UA-2025-02-20-001195-a</v>
      </c>
      <c r="Q926" s="426"/>
      <c r="R926" s="426">
        <v>6</v>
      </c>
      <c r="S926" s="426">
        <v>258.69400000000002</v>
      </c>
      <c r="T926" s="427">
        <v>45727</v>
      </c>
      <c r="U926" s="426"/>
      <c r="V926" s="426"/>
    </row>
    <row r="927" spans="1:22" ht="62.4" x14ac:dyDescent="0.3">
      <c r="A927" s="426">
        <v>921</v>
      </c>
      <c r="B927" s="426" t="s">
        <v>40</v>
      </c>
      <c r="C927" s="44" t="s">
        <v>73</v>
      </c>
      <c r="D927" s="426"/>
      <c r="E927" s="426" t="s">
        <v>75</v>
      </c>
      <c r="F927" s="225" t="s">
        <v>1887</v>
      </c>
      <c r="G927" s="426" t="s">
        <v>184</v>
      </c>
      <c r="H927" s="426">
        <v>664.80475000000001</v>
      </c>
      <c r="I927" s="426">
        <v>1</v>
      </c>
      <c r="J927" s="426">
        <v>664.80475000000001</v>
      </c>
      <c r="K927" s="426">
        <v>664.80475000000001</v>
      </c>
      <c r="L927" s="426">
        <v>1</v>
      </c>
      <c r="M927" s="426">
        <v>664.80475000000001</v>
      </c>
      <c r="N927" s="6" t="s">
        <v>1890</v>
      </c>
      <c r="O927" s="427">
        <v>45708</v>
      </c>
      <c r="P927" s="33" t="str">
        <f>HYPERLINK("https://my.zakupivli.pro/remote/dispatcher/state_purchase_view/57640739", "UA-2025-02-21-009763-a")</f>
        <v>UA-2025-02-21-009763-a</v>
      </c>
      <c r="Q927" s="426">
        <v>664.80475000000001</v>
      </c>
      <c r="R927" s="426">
        <v>1</v>
      </c>
      <c r="S927" s="426">
        <v>664.80475000000001</v>
      </c>
      <c r="T927" s="444">
        <v>45708</v>
      </c>
      <c r="U927" s="426"/>
      <c r="V927" s="426" t="s">
        <v>59</v>
      </c>
    </row>
    <row r="928" spans="1:22" ht="46.8" x14ac:dyDescent="0.3">
      <c r="A928" s="426">
        <v>922</v>
      </c>
      <c r="B928" s="426" t="s">
        <v>21</v>
      </c>
      <c r="C928" s="44" t="s">
        <v>2035</v>
      </c>
      <c r="D928" s="426"/>
      <c r="E928" s="426" t="s">
        <v>75</v>
      </c>
      <c r="F928" s="44" t="s">
        <v>1888</v>
      </c>
      <c r="G928" s="426" t="s">
        <v>185</v>
      </c>
      <c r="H928" s="426"/>
      <c r="I928" s="426">
        <v>145</v>
      </c>
      <c r="J928" s="426">
        <v>792.36266000000001</v>
      </c>
      <c r="K928" s="426"/>
      <c r="L928" s="426">
        <v>145</v>
      </c>
      <c r="M928" s="426">
        <v>792.36266000000001</v>
      </c>
      <c r="N928" s="6" t="s">
        <v>1891</v>
      </c>
      <c r="O928" s="427">
        <v>45709</v>
      </c>
      <c r="P928" s="33" t="str">
        <f>HYPERLINK("https://my.zakupivli.pro/remote/dispatcher/state_purchase_view/57638292", "UA-2025-02-21-008660-a")</f>
        <v>UA-2025-02-21-008660-a</v>
      </c>
      <c r="Q928" s="426"/>
      <c r="R928" s="426">
        <v>145</v>
      </c>
      <c r="S928" s="426">
        <v>606.63800000000003</v>
      </c>
      <c r="T928" s="427">
        <v>45733</v>
      </c>
      <c r="U928" s="426"/>
      <c r="V928" s="426"/>
    </row>
    <row r="929" spans="1:22" ht="62.4" x14ac:dyDescent="0.3">
      <c r="A929" s="426">
        <v>923</v>
      </c>
      <c r="B929" s="426" t="s">
        <v>40</v>
      </c>
      <c r="C929" s="44" t="s">
        <v>73</v>
      </c>
      <c r="D929" s="426"/>
      <c r="E929" s="426" t="s">
        <v>75</v>
      </c>
      <c r="F929" s="44" t="s">
        <v>2034</v>
      </c>
      <c r="G929" s="426" t="s">
        <v>184</v>
      </c>
      <c r="H929" s="119">
        <v>450</v>
      </c>
      <c r="I929" s="426">
        <v>1</v>
      </c>
      <c r="J929" s="119">
        <v>450</v>
      </c>
      <c r="K929" s="119">
        <v>450</v>
      </c>
      <c r="L929" s="426">
        <v>1</v>
      </c>
      <c r="M929" s="119">
        <v>450</v>
      </c>
      <c r="N929" s="6" t="s">
        <v>1892</v>
      </c>
      <c r="O929" s="427">
        <v>45708</v>
      </c>
      <c r="P929" s="33" t="str">
        <f>HYPERLINK("https://my.zakupivli.pro/remote/dispatcher/state_purchase_view/57623304", "UA-2025-02-21-001879-a")</f>
        <v>UA-2025-02-21-001879-a</v>
      </c>
      <c r="Q929" s="119">
        <v>450</v>
      </c>
      <c r="R929" s="426">
        <v>1</v>
      </c>
      <c r="S929" s="119">
        <v>450</v>
      </c>
      <c r="T929" s="427">
        <v>45708</v>
      </c>
      <c r="U929" s="426"/>
      <c r="V929" s="426" t="s">
        <v>59</v>
      </c>
    </row>
    <row r="930" spans="1:22" ht="62.4" x14ac:dyDescent="0.3">
      <c r="A930" s="426">
        <v>924</v>
      </c>
      <c r="B930" s="426" t="s">
        <v>21</v>
      </c>
      <c r="C930" s="44" t="s">
        <v>2028</v>
      </c>
      <c r="D930" s="426"/>
      <c r="E930" s="426" t="s">
        <v>75</v>
      </c>
      <c r="F930" s="225" t="s">
        <v>1889</v>
      </c>
      <c r="G930" s="426" t="s">
        <v>186</v>
      </c>
      <c r="H930" s="426"/>
      <c r="I930" s="426">
        <v>32</v>
      </c>
      <c r="J930" s="426">
        <v>66.435199999999995</v>
      </c>
      <c r="K930" s="426"/>
      <c r="L930" s="426">
        <v>32</v>
      </c>
      <c r="M930" s="426">
        <v>66.435199999999995</v>
      </c>
      <c r="N930" s="6" t="s">
        <v>1893</v>
      </c>
      <c r="O930" s="427">
        <v>45708</v>
      </c>
      <c r="P930" s="33" t="str">
        <f>HYPERLINK("https://my.zakupivli.pro/remote/dispatcher/state_purchase_view/57623075", "UA-2025-02-21-001736-a")</f>
        <v>UA-2025-02-21-001736-a</v>
      </c>
      <c r="Q930" s="426"/>
      <c r="R930" s="426">
        <v>32</v>
      </c>
      <c r="S930" s="426">
        <v>66.435199999999995</v>
      </c>
      <c r="T930" s="427">
        <v>45708</v>
      </c>
      <c r="U930" s="426"/>
      <c r="V930" s="426" t="s">
        <v>59</v>
      </c>
    </row>
    <row r="931" spans="1:22" ht="93.6" x14ac:dyDescent="0.3">
      <c r="A931" s="426">
        <v>925</v>
      </c>
      <c r="B931" s="426" t="s">
        <v>21</v>
      </c>
      <c r="C931" s="44" t="s">
        <v>183</v>
      </c>
      <c r="D931" s="426"/>
      <c r="E931" s="426" t="s">
        <v>88</v>
      </c>
      <c r="F931" s="44" t="s">
        <v>2033</v>
      </c>
      <c r="G931" s="426" t="s">
        <v>186</v>
      </c>
      <c r="H931" s="426"/>
      <c r="I931" s="426">
        <v>3</v>
      </c>
      <c r="J931" s="119">
        <v>2351</v>
      </c>
      <c r="K931" s="426"/>
      <c r="L931" s="426">
        <v>3</v>
      </c>
      <c r="M931" s="119">
        <v>2351</v>
      </c>
      <c r="N931" s="6" t="s">
        <v>1895</v>
      </c>
      <c r="O931" s="427">
        <v>45713</v>
      </c>
      <c r="P931" s="33" t="str">
        <f>HYPERLINK("https://my.zakupivli.pro/remote/dispatcher/state_purchase_view/57711359", "UA-2025-02-25-013333-a")</f>
        <v>UA-2025-02-25-013333-a</v>
      </c>
      <c r="Q931" s="426"/>
      <c r="R931" s="426">
        <v>3</v>
      </c>
      <c r="S931" s="119">
        <v>2351</v>
      </c>
      <c r="T931" s="427">
        <v>45713</v>
      </c>
      <c r="U931" s="426"/>
      <c r="V931" s="426" t="s">
        <v>59</v>
      </c>
    </row>
    <row r="932" spans="1:22" ht="62.4" x14ac:dyDescent="0.3">
      <c r="A932" s="426">
        <v>926</v>
      </c>
      <c r="B932" s="426" t="s">
        <v>21</v>
      </c>
      <c r="C932" s="44" t="s">
        <v>2032</v>
      </c>
      <c r="D932" s="426"/>
      <c r="E932" s="426" t="s">
        <v>75</v>
      </c>
      <c r="F932" s="44" t="s">
        <v>1894</v>
      </c>
      <c r="G932" s="426" t="s">
        <v>185</v>
      </c>
      <c r="H932" s="119">
        <v>75</v>
      </c>
      <c r="I932" s="426">
        <v>1</v>
      </c>
      <c r="J932" s="119">
        <v>75</v>
      </c>
      <c r="K932" s="119">
        <v>75</v>
      </c>
      <c r="L932" s="426">
        <v>1</v>
      </c>
      <c r="M932" s="119">
        <v>75</v>
      </c>
      <c r="N932" s="6" t="s">
        <v>1896</v>
      </c>
      <c r="O932" s="427">
        <v>45713</v>
      </c>
      <c r="P932" s="33" t="str">
        <f>HYPERLINK("https://my.zakupivli.pro/remote/dispatcher/state_purchase_view/57700470", "UA-2025-02-25-008377-a")</f>
        <v>UA-2025-02-25-008377-a</v>
      </c>
      <c r="Q932" s="119">
        <v>75</v>
      </c>
      <c r="R932" s="426">
        <v>1</v>
      </c>
      <c r="S932" s="119">
        <v>75</v>
      </c>
      <c r="T932" s="427">
        <v>45713</v>
      </c>
      <c r="U932" s="426"/>
      <c r="V932" s="426" t="s">
        <v>59</v>
      </c>
    </row>
    <row r="933" spans="1:22" ht="62.4" x14ac:dyDescent="0.3">
      <c r="A933" s="426">
        <v>927</v>
      </c>
      <c r="B933" s="426" t="s">
        <v>40</v>
      </c>
      <c r="C933" s="44" t="s">
        <v>541</v>
      </c>
      <c r="D933" s="426"/>
      <c r="E933" s="426" t="s">
        <v>75</v>
      </c>
      <c r="F933" s="44" t="s">
        <v>1861</v>
      </c>
      <c r="G933" s="426" t="s">
        <v>184</v>
      </c>
      <c r="H933" s="426">
        <v>709.93458999999996</v>
      </c>
      <c r="I933" s="426">
        <v>1</v>
      </c>
      <c r="J933" s="426">
        <v>709.93458999999996</v>
      </c>
      <c r="K933" s="426">
        <v>709.93458999999996</v>
      </c>
      <c r="L933" s="426">
        <v>1</v>
      </c>
      <c r="M933" s="426">
        <v>709.93458999999996</v>
      </c>
      <c r="N933" s="6" t="s">
        <v>1897</v>
      </c>
      <c r="O933" s="427">
        <v>45714</v>
      </c>
      <c r="P933" s="33" t="str">
        <f>HYPERLINK("https://my.zakupivli.pro/remote/dispatcher/state_purchase_view/57741352", "UA-2025-02-26-012076-a")</f>
        <v>UA-2025-02-26-012076-a</v>
      </c>
      <c r="Q933" s="426">
        <v>709.93458999999996</v>
      </c>
      <c r="R933" s="426">
        <v>1</v>
      </c>
      <c r="S933" s="426">
        <v>709.93458999999996</v>
      </c>
      <c r="T933" s="427">
        <v>45714</v>
      </c>
      <c r="U933" s="426"/>
      <c r="V933" s="426" t="s">
        <v>59</v>
      </c>
    </row>
    <row r="934" spans="1:22" ht="62.4" x14ac:dyDescent="0.3">
      <c r="A934" s="426">
        <v>928</v>
      </c>
      <c r="B934" s="426" t="s">
        <v>40</v>
      </c>
      <c r="C934" s="44" t="s">
        <v>541</v>
      </c>
      <c r="D934" s="426"/>
      <c r="E934" s="426" t="s">
        <v>75</v>
      </c>
      <c r="F934" s="44" t="s">
        <v>2031</v>
      </c>
      <c r="G934" s="426" t="s">
        <v>184</v>
      </c>
      <c r="H934" s="426">
        <v>744.37929999999994</v>
      </c>
      <c r="I934" s="426">
        <v>1</v>
      </c>
      <c r="J934" s="426">
        <v>744.37929999999994</v>
      </c>
      <c r="K934" s="426">
        <v>744.37929999999994</v>
      </c>
      <c r="L934" s="426">
        <v>1</v>
      </c>
      <c r="M934" s="426">
        <v>744.37929999999994</v>
      </c>
      <c r="N934" s="6" t="s">
        <v>1898</v>
      </c>
      <c r="O934" s="427">
        <v>45714</v>
      </c>
      <c r="P934" s="33" t="str">
        <f>HYPERLINK("https://my.zakupivli.pro/remote/dispatcher/state_purchase_view/57739836", "UA-2025-02-26-011456-a")</f>
        <v>UA-2025-02-26-011456-a</v>
      </c>
      <c r="Q934" s="426">
        <v>744.37929999999994</v>
      </c>
      <c r="R934" s="426">
        <v>1</v>
      </c>
      <c r="S934" s="426">
        <v>744.37929999999994</v>
      </c>
      <c r="T934" s="427">
        <v>45714</v>
      </c>
      <c r="U934" s="426"/>
      <c r="V934" s="426" t="s">
        <v>59</v>
      </c>
    </row>
    <row r="935" spans="1:22" ht="62.4" x14ac:dyDescent="0.3">
      <c r="A935" s="426">
        <v>929</v>
      </c>
      <c r="B935" s="426" t="s">
        <v>40</v>
      </c>
      <c r="C935" s="44" t="s">
        <v>541</v>
      </c>
      <c r="D935" s="426"/>
      <c r="E935" s="426" t="s">
        <v>75</v>
      </c>
      <c r="F935" s="44" t="s">
        <v>2031</v>
      </c>
      <c r="G935" s="426" t="s">
        <v>184</v>
      </c>
      <c r="H935" s="426">
        <v>687.91728999999998</v>
      </c>
      <c r="I935" s="426">
        <v>1</v>
      </c>
      <c r="J935" s="426">
        <v>687.91728999999998</v>
      </c>
      <c r="K935" s="426">
        <v>687.91728999999998</v>
      </c>
      <c r="L935" s="426">
        <v>1</v>
      </c>
      <c r="M935" s="426">
        <v>687.91728999999998</v>
      </c>
      <c r="N935" s="6" t="s">
        <v>1899</v>
      </c>
      <c r="O935" s="427">
        <v>45714</v>
      </c>
      <c r="P935" s="33" t="str">
        <f>HYPERLINK("https://my.zakupivli.pro/remote/dispatcher/state_purchase_view/57738530", "UA-2025-02-26-010814-a")</f>
        <v>UA-2025-02-26-010814-a</v>
      </c>
      <c r="Q935" s="426">
        <v>687.91728999999998</v>
      </c>
      <c r="R935" s="426">
        <v>1</v>
      </c>
      <c r="S935" s="426">
        <v>687.91728999999998</v>
      </c>
      <c r="T935" s="427">
        <v>45714</v>
      </c>
      <c r="U935" s="426"/>
      <c r="V935" s="426" t="s">
        <v>59</v>
      </c>
    </row>
    <row r="936" spans="1:22" ht="62.4" x14ac:dyDescent="0.3">
      <c r="A936" s="426">
        <v>930</v>
      </c>
      <c r="B936" s="426" t="s">
        <v>40</v>
      </c>
      <c r="C936" s="44" t="s">
        <v>73</v>
      </c>
      <c r="D936" s="426"/>
      <c r="E936" s="426" t="s">
        <v>75</v>
      </c>
      <c r="F936" s="44" t="s">
        <v>1887</v>
      </c>
      <c r="G936" s="426" t="s">
        <v>184</v>
      </c>
      <c r="H936" s="426">
        <v>830.32794999999999</v>
      </c>
      <c r="I936" s="426">
        <v>1</v>
      </c>
      <c r="J936" s="426">
        <v>830.32794999999999</v>
      </c>
      <c r="K936" s="426">
        <v>830.32794999999999</v>
      </c>
      <c r="L936" s="426">
        <v>1</v>
      </c>
      <c r="M936" s="426">
        <v>830.32794999999999</v>
      </c>
      <c r="N936" s="6" t="s">
        <v>1900</v>
      </c>
      <c r="O936" s="427">
        <v>45714</v>
      </c>
      <c r="P936" s="33" t="str">
        <f>HYPERLINK("https://my.zakupivli.pro/remote/dispatcher/state_purchase_view/57734768", "UA-2025-02-26-009008-a")</f>
        <v>UA-2025-02-26-009008-a</v>
      </c>
      <c r="Q936" s="426">
        <v>830.32794999999999</v>
      </c>
      <c r="R936" s="426">
        <v>1</v>
      </c>
      <c r="S936" s="426">
        <v>830.32794999999999</v>
      </c>
      <c r="T936" s="427">
        <v>45714</v>
      </c>
      <c r="U936" s="426"/>
      <c r="V936" s="426" t="s">
        <v>59</v>
      </c>
    </row>
    <row r="937" spans="1:22" ht="62.4" x14ac:dyDescent="0.3">
      <c r="A937" s="426">
        <v>931</v>
      </c>
      <c r="B937" s="426" t="s">
        <v>40</v>
      </c>
      <c r="C937" s="44" t="s">
        <v>73</v>
      </c>
      <c r="D937" s="426"/>
      <c r="E937" s="426" t="s">
        <v>75</v>
      </c>
      <c r="F937" s="44" t="s">
        <v>2029</v>
      </c>
      <c r="G937" s="426" t="s">
        <v>184</v>
      </c>
      <c r="H937" s="426">
        <v>691.48784999999998</v>
      </c>
      <c r="I937" s="426">
        <v>1</v>
      </c>
      <c r="J937" s="426">
        <v>691.48784999999998</v>
      </c>
      <c r="K937" s="426">
        <v>691.48784999999998</v>
      </c>
      <c r="L937" s="426">
        <v>1</v>
      </c>
      <c r="M937" s="426">
        <v>691.48784999999998</v>
      </c>
      <c r="N937" s="6" t="s">
        <v>1901</v>
      </c>
      <c r="O937" s="427">
        <v>45714</v>
      </c>
      <c r="P937" s="33" t="str">
        <f>HYPERLINK("https://my.zakupivli.pro/remote/dispatcher/state_purchase_view/57734245", "UA-2025-02-26-008765-a")</f>
        <v>UA-2025-02-26-008765-a</v>
      </c>
      <c r="Q937" s="426">
        <v>691.48784999999998</v>
      </c>
      <c r="R937" s="426">
        <v>1</v>
      </c>
      <c r="S937" s="426">
        <v>691.48784999999998</v>
      </c>
      <c r="T937" s="427">
        <v>45714</v>
      </c>
      <c r="U937" s="426"/>
      <c r="V937" s="426" t="s">
        <v>59</v>
      </c>
    </row>
    <row r="938" spans="1:22" ht="62.4" x14ac:dyDescent="0.3">
      <c r="A938" s="426">
        <v>932</v>
      </c>
      <c r="B938" s="426" t="s">
        <v>40</v>
      </c>
      <c r="C938" s="430" t="s">
        <v>884</v>
      </c>
      <c r="D938" s="426"/>
      <c r="E938" s="426" t="s">
        <v>20</v>
      </c>
      <c r="F938" s="44" t="s">
        <v>2030</v>
      </c>
      <c r="G938" s="426" t="s">
        <v>184</v>
      </c>
      <c r="H938" s="426">
        <v>120.94149</v>
      </c>
      <c r="I938" s="426">
        <v>1</v>
      </c>
      <c r="J938" s="426">
        <v>120.94149</v>
      </c>
      <c r="K938" s="426">
        <v>120.94149</v>
      </c>
      <c r="L938" s="426">
        <v>1</v>
      </c>
      <c r="M938" s="426">
        <v>120.94149</v>
      </c>
      <c r="N938" s="6" t="s">
        <v>1902</v>
      </c>
      <c r="O938" s="427">
        <v>45714</v>
      </c>
      <c r="P938" s="33" t="str">
        <f>HYPERLINK("https://my.zakupivli.pro/remote/dispatcher/state_purchase_view/57729054", "UA-2025-02-26-006375-a")</f>
        <v>UA-2025-02-26-006375-a</v>
      </c>
      <c r="Q938" s="426">
        <v>120.94149</v>
      </c>
      <c r="R938" s="426">
        <v>1</v>
      </c>
      <c r="S938" s="426">
        <v>120.94149</v>
      </c>
      <c r="T938" s="427">
        <v>45714</v>
      </c>
      <c r="U938" s="426"/>
      <c r="V938" s="426" t="s">
        <v>59</v>
      </c>
    </row>
    <row r="939" spans="1:22" ht="93.6" x14ac:dyDescent="0.3">
      <c r="A939" s="426">
        <v>933</v>
      </c>
      <c r="B939" s="426" t="s">
        <v>40</v>
      </c>
      <c r="C939" s="44" t="s">
        <v>2008</v>
      </c>
      <c r="D939" s="426"/>
      <c r="E939" s="426" t="s">
        <v>88</v>
      </c>
      <c r="F939" s="44" t="s">
        <v>1903</v>
      </c>
      <c r="G939" s="426" t="s">
        <v>184</v>
      </c>
      <c r="H939" s="426">
        <v>44569.936150000001</v>
      </c>
      <c r="I939" s="426">
        <v>1</v>
      </c>
      <c r="J939" s="426">
        <v>44569.936150000001</v>
      </c>
      <c r="K939" s="426">
        <v>44569.936150000001</v>
      </c>
      <c r="L939" s="426">
        <v>1</v>
      </c>
      <c r="M939" s="426">
        <v>44569.936150000001</v>
      </c>
      <c r="N939" s="6" t="s">
        <v>1905</v>
      </c>
      <c r="O939" s="427">
        <v>45718</v>
      </c>
      <c r="P939" s="431" t="str">
        <f>HYPERLINK("https://my.zakupivli.pro/remote/dispatcher/state_purchase_view/57767467", "UA-2025-02-27-009761-a")</f>
        <v>UA-2025-02-27-009761-a</v>
      </c>
      <c r="Q939" s="466">
        <v>44563.269160000003</v>
      </c>
      <c r="R939" s="466">
        <v>1</v>
      </c>
      <c r="S939" s="466">
        <v>44563.269160000003</v>
      </c>
      <c r="T939" s="427">
        <v>45763</v>
      </c>
      <c r="U939" s="426"/>
      <c r="V939" s="426"/>
    </row>
    <row r="940" spans="1:22" ht="62.4" x14ac:dyDescent="0.3">
      <c r="A940" s="426">
        <v>934</v>
      </c>
      <c r="B940" s="426" t="s">
        <v>40</v>
      </c>
      <c r="C940" s="44" t="s">
        <v>2008</v>
      </c>
      <c r="D940" s="426"/>
      <c r="E940" s="426" t="s">
        <v>88</v>
      </c>
      <c r="F940" s="44" t="s">
        <v>1904</v>
      </c>
      <c r="G940" s="426" t="s">
        <v>184</v>
      </c>
      <c r="H940" s="426">
        <v>24737.839540000001</v>
      </c>
      <c r="I940" s="426">
        <v>1</v>
      </c>
      <c r="J940" s="426">
        <v>24737.839540000001</v>
      </c>
      <c r="K940" s="426">
        <v>24737.839540000001</v>
      </c>
      <c r="L940" s="426">
        <v>1</v>
      </c>
      <c r="M940" s="426">
        <v>24737.839540000001</v>
      </c>
      <c r="N940" s="6" t="s">
        <v>1906</v>
      </c>
      <c r="O940" s="427">
        <v>45718</v>
      </c>
      <c r="P940" s="33" t="str">
        <f>HYPERLINK("https://my.zakupivli.pro/remote/dispatcher/state_purchase_view/57746790", "UA-2025-02-27-000432-a")</f>
        <v>UA-2025-02-27-000432-a</v>
      </c>
      <c r="Q940" s="466">
        <v>24731.150079999999</v>
      </c>
      <c r="R940" s="466">
        <v>1</v>
      </c>
      <c r="S940" s="466">
        <v>24731.150079999999</v>
      </c>
      <c r="T940" s="467">
        <v>45763</v>
      </c>
      <c r="U940" s="426"/>
      <c r="V940" s="426"/>
    </row>
    <row r="941" spans="1:22" ht="62.4" x14ac:dyDescent="0.3">
      <c r="A941" s="426">
        <v>935</v>
      </c>
      <c r="B941" s="426" t="s">
        <v>40</v>
      </c>
      <c r="C941" s="44" t="s">
        <v>73</v>
      </c>
      <c r="D941" s="426"/>
      <c r="E941" s="426" t="s">
        <v>75</v>
      </c>
      <c r="F941" s="44" t="s">
        <v>2029</v>
      </c>
      <c r="G941" s="426" t="s">
        <v>184</v>
      </c>
      <c r="H941" s="426">
        <v>429.74119999999999</v>
      </c>
      <c r="I941" s="426">
        <v>1</v>
      </c>
      <c r="J941" s="426">
        <v>429.74119999999999</v>
      </c>
      <c r="K941" s="426">
        <v>429.74119999999999</v>
      </c>
      <c r="L941" s="426">
        <v>1</v>
      </c>
      <c r="M941" s="426">
        <v>429.74119999999999</v>
      </c>
      <c r="N941" s="6" t="s">
        <v>1907</v>
      </c>
      <c r="O941" s="427">
        <v>45719</v>
      </c>
      <c r="P941" s="33" t="str">
        <f>HYPERLINK("https://my.zakupivli.pro/remote/dispatcher/state_purchase_view/57827963", "UA-2025-03-03-010821-a")</f>
        <v>UA-2025-03-03-010821-a</v>
      </c>
      <c r="Q941" s="426">
        <v>429.74119999999999</v>
      </c>
      <c r="R941" s="426">
        <v>1</v>
      </c>
      <c r="S941" s="426">
        <v>429.74119999999999</v>
      </c>
      <c r="T941" s="427">
        <v>45719</v>
      </c>
      <c r="U941" s="426"/>
      <c r="V941" s="426" t="s">
        <v>59</v>
      </c>
    </row>
    <row r="942" spans="1:22" ht="62.4" x14ac:dyDescent="0.3">
      <c r="A942" s="426">
        <v>936</v>
      </c>
      <c r="B942" s="426" t="s">
        <v>40</v>
      </c>
      <c r="C942" s="44" t="s">
        <v>73</v>
      </c>
      <c r="D942" s="426"/>
      <c r="E942" s="426" t="s">
        <v>75</v>
      </c>
      <c r="F942" s="44" t="s">
        <v>1887</v>
      </c>
      <c r="G942" s="426" t="s">
        <v>184</v>
      </c>
      <c r="H942" s="426">
        <v>406.09300000000002</v>
      </c>
      <c r="I942" s="426">
        <v>1</v>
      </c>
      <c r="J942" s="426">
        <v>406.09300000000002</v>
      </c>
      <c r="K942" s="426">
        <v>406.09300000000002</v>
      </c>
      <c r="L942" s="426">
        <v>1</v>
      </c>
      <c r="M942" s="426">
        <v>406.09300000000002</v>
      </c>
      <c r="N942" s="6" t="s">
        <v>1908</v>
      </c>
      <c r="O942" s="427">
        <v>45719</v>
      </c>
      <c r="P942" s="33" t="str">
        <f>HYPERLINK("https://my.zakupivli.pro/remote/dispatcher/state_purchase_view/57827098", "UA-2025-03-03-010382-a")</f>
        <v>UA-2025-03-03-010382-a</v>
      </c>
      <c r="Q942" s="426">
        <v>406.09300000000002</v>
      </c>
      <c r="R942" s="426">
        <v>1</v>
      </c>
      <c r="S942" s="426">
        <v>406.09300000000002</v>
      </c>
      <c r="T942" s="427">
        <v>45719</v>
      </c>
      <c r="U942" s="426"/>
      <c r="V942" s="426" t="s">
        <v>59</v>
      </c>
    </row>
    <row r="943" spans="1:22" ht="62.4" x14ac:dyDescent="0.3">
      <c r="A943" s="426">
        <v>937</v>
      </c>
      <c r="B943" s="426" t="s">
        <v>40</v>
      </c>
      <c r="C943" s="44" t="s">
        <v>73</v>
      </c>
      <c r="D943" s="426"/>
      <c r="E943" s="426" t="s">
        <v>75</v>
      </c>
      <c r="F943" s="44" t="s">
        <v>1887</v>
      </c>
      <c r="G943" s="426" t="s">
        <v>184</v>
      </c>
      <c r="H943" s="426">
        <v>508.27719999999999</v>
      </c>
      <c r="I943" s="426">
        <v>1</v>
      </c>
      <c r="J943" s="426">
        <v>508.27719999999999</v>
      </c>
      <c r="K943" s="426">
        <v>508.27719999999999</v>
      </c>
      <c r="L943" s="426">
        <v>1</v>
      </c>
      <c r="M943" s="426">
        <v>508.27719999999999</v>
      </c>
      <c r="N943" s="6" t="s">
        <v>1909</v>
      </c>
      <c r="O943" s="427">
        <v>45720</v>
      </c>
      <c r="P943" s="33" t="str">
        <f>HYPERLINK("https://my.zakupivli.pro/remote/dispatcher/state_purchase_view/57859720", "UA-2025-03-04-011644-a")</f>
        <v>UA-2025-03-04-011644-a</v>
      </c>
      <c r="Q943" s="426">
        <v>508.27719999999999</v>
      </c>
      <c r="R943" s="426">
        <v>1</v>
      </c>
      <c r="S943" s="426">
        <v>508.27719999999999</v>
      </c>
      <c r="T943" s="427">
        <v>45720</v>
      </c>
      <c r="U943" s="426"/>
      <c r="V943" s="426" t="s">
        <v>59</v>
      </c>
    </row>
    <row r="944" spans="1:22" ht="46.8" x14ac:dyDescent="0.3">
      <c r="A944" s="426">
        <v>938</v>
      </c>
      <c r="B944" s="426" t="s">
        <v>21</v>
      </c>
      <c r="C944" s="44" t="s">
        <v>2028</v>
      </c>
      <c r="D944" s="426"/>
      <c r="E944" s="426" t="s">
        <v>75</v>
      </c>
      <c r="F944" s="44" t="s">
        <v>1910</v>
      </c>
      <c r="G944" s="426" t="s">
        <v>186</v>
      </c>
      <c r="H944" s="426"/>
      <c r="I944" s="426">
        <v>158</v>
      </c>
      <c r="J944" s="426">
        <v>1179.8870400000001</v>
      </c>
      <c r="K944" s="426"/>
      <c r="L944" s="426">
        <v>158</v>
      </c>
      <c r="M944" s="426">
        <v>1179.8870400000001</v>
      </c>
      <c r="N944" s="6" t="s">
        <v>1911</v>
      </c>
      <c r="O944" s="427">
        <v>45721</v>
      </c>
      <c r="P944" s="122" t="str">
        <f>HYPERLINK("https://my.zakupivli.pro/remote/dispatcher/state_purchase_view/57875267", "UA-2025-03-05-003221-a")</f>
        <v>UA-2025-03-05-003221-a</v>
      </c>
      <c r="Q944" s="426"/>
      <c r="R944" s="426">
        <v>158</v>
      </c>
      <c r="S944" s="426">
        <v>1008.40833</v>
      </c>
      <c r="T944" s="427">
        <v>45742</v>
      </c>
      <c r="U944" s="426"/>
      <c r="V944" s="426"/>
    </row>
    <row r="945" spans="1:22" ht="62.4" x14ac:dyDescent="0.3">
      <c r="A945" s="426">
        <v>939</v>
      </c>
      <c r="B945" s="426" t="s">
        <v>40</v>
      </c>
      <c r="C945" s="44" t="s">
        <v>884</v>
      </c>
      <c r="D945" s="426"/>
      <c r="E945" s="426" t="s">
        <v>20</v>
      </c>
      <c r="F945" s="44" t="s">
        <v>2027</v>
      </c>
      <c r="G945" s="426" t="s">
        <v>184</v>
      </c>
      <c r="H945" s="426">
        <v>91.733549999999994</v>
      </c>
      <c r="I945" s="426">
        <v>1</v>
      </c>
      <c r="J945" s="426">
        <v>91.733549999999994</v>
      </c>
      <c r="K945" s="426">
        <v>91.733549999999994</v>
      </c>
      <c r="L945" s="426">
        <v>1</v>
      </c>
      <c r="M945" s="426">
        <v>91.733549999999994</v>
      </c>
      <c r="N945" s="6" t="s">
        <v>1912</v>
      </c>
      <c r="O945" s="427">
        <v>45721</v>
      </c>
      <c r="P945" s="122" t="str">
        <f>HYPERLINK("https://my.zakupivli.pro/remote/dispatcher/state_purchase_view/57873346", "UA-2025-03-05-002451-a")</f>
        <v>UA-2025-03-05-002451-a</v>
      </c>
      <c r="Q945" s="426">
        <v>91.733549999999994</v>
      </c>
      <c r="R945" s="426">
        <v>1</v>
      </c>
      <c r="S945" s="426">
        <v>91.733549999999994</v>
      </c>
      <c r="T945" s="427">
        <v>45721</v>
      </c>
      <c r="U945" s="426"/>
      <c r="V945" s="426" t="s">
        <v>59</v>
      </c>
    </row>
    <row r="946" spans="1:22" ht="62.4" x14ac:dyDescent="0.3">
      <c r="A946" s="426">
        <v>940</v>
      </c>
      <c r="B946" s="426" t="s">
        <v>21</v>
      </c>
      <c r="C946" s="44" t="s">
        <v>1913</v>
      </c>
      <c r="D946" s="426"/>
      <c r="E946" s="426" t="s">
        <v>75</v>
      </c>
      <c r="F946" s="44" t="s">
        <v>2026</v>
      </c>
      <c r="G946" s="426" t="s">
        <v>185</v>
      </c>
      <c r="H946" s="426"/>
      <c r="I946" s="426">
        <v>34</v>
      </c>
      <c r="J946" s="426">
        <v>428.90600000000001</v>
      </c>
      <c r="K946" s="426"/>
      <c r="L946" s="428">
        <v>34</v>
      </c>
      <c r="M946" s="428">
        <v>428.90600000000001</v>
      </c>
      <c r="N946" s="6" t="s">
        <v>1915</v>
      </c>
      <c r="O946" s="427">
        <v>45722</v>
      </c>
      <c r="P946" s="33" t="str">
        <f>HYPERLINK("https://my.zakupivli.pro/remote/dispatcher/state_purchase_view/57931528", "UA-2025-03-06-012902-a")</f>
        <v>UA-2025-03-06-012902-a</v>
      </c>
      <c r="Q946" s="426"/>
      <c r="R946" s="426"/>
      <c r="S946" s="426"/>
      <c r="T946" s="427"/>
      <c r="U946" s="426" t="s">
        <v>1793</v>
      </c>
      <c r="V946" s="426"/>
    </row>
    <row r="947" spans="1:22" ht="62.4" x14ac:dyDescent="0.3">
      <c r="A947" s="426">
        <v>941</v>
      </c>
      <c r="B947" s="448" t="s">
        <v>21</v>
      </c>
      <c r="C947" s="454" t="s">
        <v>1914</v>
      </c>
      <c r="D947" s="448"/>
      <c r="E947" s="448" t="s">
        <v>75</v>
      </c>
      <c r="F947" s="454" t="s">
        <v>2025</v>
      </c>
      <c r="G947" s="426" t="s">
        <v>186</v>
      </c>
      <c r="H947" s="426"/>
      <c r="I947" s="426">
        <v>8</v>
      </c>
      <c r="J947" s="426">
        <v>98.179000000000002</v>
      </c>
      <c r="K947" s="426"/>
      <c r="L947" s="428">
        <v>8</v>
      </c>
      <c r="M947" s="428">
        <v>98.179000000000002</v>
      </c>
      <c r="N947" s="6" t="s">
        <v>1916</v>
      </c>
      <c r="O947" s="429">
        <v>45722</v>
      </c>
      <c r="P947" s="33" t="str">
        <f>HYPERLINK("https://my.zakupivli.pro/remote/dispatcher/state_purchase_view/57925883", "UA-2025-03-06-010281-a")</f>
        <v>UA-2025-03-06-010281-a</v>
      </c>
      <c r="Q947" s="426"/>
      <c r="R947" s="428">
        <v>8</v>
      </c>
      <c r="S947" s="428">
        <v>98.179000000000002</v>
      </c>
      <c r="T947" s="429">
        <v>45721</v>
      </c>
      <c r="U947" s="426"/>
      <c r="V947" s="428" t="s">
        <v>59</v>
      </c>
    </row>
    <row r="948" spans="1:22" ht="62.4" x14ac:dyDescent="0.3">
      <c r="A948" s="426">
        <v>942</v>
      </c>
      <c r="B948" s="426" t="s">
        <v>40</v>
      </c>
      <c r="C948" s="44" t="s">
        <v>2008</v>
      </c>
      <c r="D948" s="426"/>
      <c r="E948" s="426" t="s">
        <v>20</v>
      </c>
      <c r="F948" s="44" t="s">
        <v>1917</v>
      </c>
      <c r="G948" s="426" t="s">
        <v>184</v>
      </c>
      <c r="H948" s="426">
        <v>218.52443</v>
      </c>
      <c r="I948" s="426">
        <v>1</v>
      </c>
      <c r="J948" s="433">
        <v>218.52443</v>
      </c>
      <c r="K948" s="433">
        <v>218.52443</v>
      </c>
      <c r="L948" s="433">
        <v>1</v>
      </c>
      <c r="M948" s="433">
        <v>218.52443</v>
      </c>
      <c r="N948" s="6" t="s">
        <v>1918</v>
      </c>
      <c r="O948" s="427">
        <v>45726</v>
      </c>
      <c r="P948" s="122" t="str">
        <f>HYPERLINK("https://my.zakupivli.pro/remote/dispatcher/state_purchase_view/57971178", "UA-2025-03-10-004948-a")</f>
        <v>UA-2025-03-10-004948-a</v>
      </c>
      <c r="Q948" s="433">
        <v>218.52443</v>
      </c>
      <c r="R948" s="433">
        <v>1</v>
      </c>
      <c r="S948" s="433">
        <v>218.52443</v>
      </c>
      <c r="T948" s="432">
        <v>45726</v>
      </c>
      <c r="U948" s="426"/>
      <c r="V948" s="433" t="s">
        <v>59</v>
      </c>
    </row>
    <row r="949" spans="1:22" ht="62.4" x14ac:dyDescent="0.3">
      <c r="A949" s="448">
        <v>943</v>
      </c>
      <c r="B949" s="448" t="s">
        <v>21</v>
      </c>
      <c r="C949" s="454" t="s">
        <v>1117</v>
      </c>
      <c r="D949" s="448"/>
      <c r="E949" s="448" t="s">
        <v>75</v>
      </c>
      <c r="F949" s="454" t="s">
        <v>2024</v>
      </c>
      <c r="G949" s="426" t="s">
        <v>186</v>
      </c>
      <c r="H949" s="426"/>
      <c r="I949" s="426">
        <v>10</v>
      </c>
      <c r="J949" s="426">
        <v>204.12375</v>
      </c>
      <c r="K949" s="426"/>
      <c r="L949" s="434">
        <v>10</v>
      </c>
      <c r="M949" s="434">
        <v>204.12375</v>
      </c>
      <c r="N949" s="6" t="s">
        <v>1921</v>
      </c>
      <c r="O949" s="427">
        <v>45729</v>
      </c>
      <c r="P949" s="33" t="str">
        <f>HYPERLINK("https://my.zakupivli.pro/remote/dispatcher/state_purchase_view/58076884", "UA-2025-03-13-009703-a")</f>
        <v>UA-2025-03-13-009703-a</v>
      </c>
      <c r="Q949" s="426"/>
      <c r="R949" s="434">
        <v>10</v>
      </c>
      <c r="S949" s="434">
        <v>204.12375</v>
      </c>
      <c r="T949" s="435">
        <v>45729</v>
      </c>
      <c r="U949" s="426"/>
      <c r="V949" s="434" t="s">
        <v>59</v>
      </c>
    </row>
    <row r="950" spans="1:22" ht="62.4" x14ac:dyDescent="0.3">
      <c r="A950" s="426">
        <v>944</v>
      </c>
      <c r="B950" s="426" t="s">
        <v>21</v>
      </c>
      <c r="C950" s="44" t="s">
        <v>2000</v>
      </c>
      <c r="D950" s="426"/>
      <c r="E950" s="434" t="s">
        <v>75</v>
      </c>
      <c r="F950" s="44" t="s">
        <v>1919</v>
      </c>
      <c r="G950" s="426" t="s">
        <v>186</v>
      </c>
      <c r="H950" s="426"/>
      <c r="I950" s="426">
        <v>45</v>
      </c>
      <c r="J950" s="426">
        <v>1308.3333299999999</v>
      </c>
      <c r="K950" s="426"/>
      <c r="L950" s="434">
        <v>45</v>
      </c>
      <c r="M950" s="434">
        <v>1308.3333299999999</v>
      </c>
      <c r="N950" s="6" t="s">
        <v>1922</v>
      </c>
      <c r="O950" s="435">
        <v>45729</v>
      </c>
      <c r="P950" s="33" t="str">
        <f>HYPERLINK("https://my.zakupivli.pro/remote/dispatcher/state_purchase_view/58072937", "UA-2025-03-13-007768-a")</f>
        <v>UA-2025-03-13-007768-a</v>
      </c>
      <c r="Q950" s="426"/>
      <c r="R950" s="426">
        <v>45</v>
      </c>
      <c r="S950" s="426">
        <v>1272.60025</v>
      </c>
      <c r="T950" s="435">
        <v>45747</v>
      </c>
      <c r="U950" s="426"/>
      <c r="V950" s="434"/>
    </row>
    <row r="951" spans="1:22" ht="62.4" x14ac:dyDescent="0.3">
      <c r="A951" s="426">
        <v>945</v>
      </c>
      <c r="B951" s="426" t="s">
        <v>40</v>
      </c>
      <c r="C951" s="44" t="s">
        <v>73</v>
      </c>
      <c r="D951" s="426"/>
      <c r="E951" s="434" t="s">
        <v>75</v>
      </c>
      <c r="F951" s="44" t="s">
        <v>1999</v>
      </c>
      <c r="G951" s="426" t="s">
        <v>184</v>
      </c>
      <c r="H951" s="426"/>
      <c r="I951" s="426">
        <v>1</v>
      </c>
      <c r="J951" s="426">
        <v>211.26647</v>
      </c>
      <c r="K951" s="426"/>
      <c r="L951" s="434">
        <v>1</v>
      </c>
      <c r="M951" s="434">
        <v>211.26647</v>
      </c>
      <c r="N951" s="6" t="s">
        <v>1923</v>
      </c>
      <c r="O951" s="435">
        <v>45729</v>
      </c>
      <c r="P951" s="33" t="str">
        <f>HYPERLINK("https://my.zakupivli.pro/remote/dispatcher/state_purchase_view/58061453", "UA-2025-03-13-002322-a")</f>
        <v>UA-2025-03-13-002322-a</v>
      </c>
      <c r="Q951" s="426"/>
      <c r="R951" s="434">
        <v>1</v>
      </c>
      <c r="S951" s="434">
        <v>211.26647</v>
      </c>
      <c r="T951" s="435">
        <v>45729</v>
      </c>
      <c r="U951" s="426"/>
      <c r="V951" s="434" t="s">
        <v>59</v>
      </c>
    </row>
    <row r="952" spans="1:22" ht="62.4" x14ac:dyDescent="0.3">
      <c r="A952" s="426">
        <v>946</v>
      </c>
      <c r="B952" s="426" t="s">
        <v>40</v>
      </c>
      <c r="C952" s="44" t="s">
        <v>73</v>
      </c>
      <c r="D952" s="426"/>
      <c r="E952" s="434" t="s">
        <v>75</v>
      </c>
      <c r="F952" s="44" t="s">
        <v>1998</v>
      </c>
      <c r="G952" s="426" t="s">
        <v>184</v>
      </c>
      <c r="H952" s="426"/>
      <c r="I952" s="426">
        <v>1</v>
      </c>
      <c r="J952" s="426">
        <v>440.26853999999997</v>
      </c>
      <c r="K952" s="426"/>
      <c r="L952" s="434">
        <v>1</v>
      </c>
      <c r="M952" s="434">
        <v>440.26853999999997</v>
      </c>
      <c r="N952" s="6" t="s">
        <v>1924</v>
      </c>
      <c r="O952" s="435">
        <v>45729</v>
      </c>
      <c r="P952" s="33" t="str">
        <f>HYPERLINK("https://my.zakupivli.pro/remote/dispatcher/state_purchase_view/58060906", "UA-2025-03-13-002113-a")</f>
        <v>UA-2025-03-13-002113-a</v>
      </c>
      <c r="Q952" s="426"/>
      <c r="R952" s="434">
        <v>1</v>
      </c>
      <c r="S952" s="434">
        <v>440.26853999999997</v>
      </c>
      <c r="T952" s="435">
        <v>45729</v>
      </c>
      <c r="U952" s="426"/>
      <c r="V952" s="434" t="s">
        <v>59</v>
      </c>
    </row>
    <row r="953" spans="1:22" ht="78" x14ac:dyDescent="0.3">
      <c r="A953" s="434">
        <v>947</v>
      </c>
      <c r="B953" s="434" t="s">
        <v>40</v>
      </c>
      <c r="C953" s="44" t="s">
        <v>1991</v>
      </c>
      <c r="D953" s="434"/>
      <c r="E953" s="434" t="s">
        <v>75</v>
      </c>
      <c r="F953" s="44" t="s">
        <v>1920</v>
      </c>
      <c r="G953" s="434" t="s">
        <v>184</v>
      </c>
      <c r="H953" s="434"/>
      <c r="I953" s="434">
        <v>1</v>
      </c>
      <c r="J953" s="434">
        <v>143.95327</v>
      </c>
      <c r="K953" s="434"/>
      <c r="L953" s="434">
        <v>1</v>
      </c>
      <c r="M953" s="434">
        <v>143.95327</v>
      </c>
      <c r="N953" s="6" t="s">
        <v>1925</v>
      </c>
      <c r="O953" s="435">
        <v>45729</v>
      </c>
      <c r="P953" s="33" t="str">
        <f>HYPERLINK("https://my.zakupivli.pro/remote/dispatcher/state_purchase_view/58056297", "UA-2025-03-13-000096-a")</f>
        <v>UA-2025-03-13-000096-a</v>
      </c>
      <c r="Q953" s="434"/>
      <c r="R953" s="434">
        <v>1</v>
      </c>
      <c r="S953" s="434">
        <v>143.95327</v>
      </c>
      <c r="T953" s="435">
        <v>45729</v>
      </c>
      <c r="U953" s="434"/>
      <c r="V953" s="434" t="s">
        <v>59</v>
      </c>
    </row>
    <row r="954" spans="1:22" ht="43.2" x14ac:dyDescent="0.3">
      <c r="A954" s="434">
        <v>948</v>
      </c>
      <c r="B954" s="434" t="s">
        <v>21</v>
      </c>
      <c r="C954" s="44" t="s">
        <v>30</v>
      </c>
      <c r="D954" s="434"/>
      <c r="E954" s="434" t="s">
        <v>75</v>
      </c>
      <c r="F954" s="44" t="s">
        <v>1997</v>
      </c>
      <c r="G954" s="434" t="s">
        <v>185</v>
      </c>
      <c r="H954" s="434"/>
      <c r="I954" s="434">
        <v>160</v>
      </c>
      <c r="J954" s="434">
        <v>433.33332999999999</v>
      </c>
      <c r="K954" s="434"/>
      <c r="L954" s="434">
        <v>160</v>
      </c>
      <c r="M954" s="434">
        <v>433.33332999999999</v>
      </c>
      <c r="N954" s="6" t="s">
        <v>1928</v>
      </c>
      <c r="O954" s="435">
        <v>45730</v>
      </c>
      <c r="P954" s="33" t="str">
        <f>HYPERLINK("https://my.zakupivli.pro/remote/dispatcher/state_purchase_view/58109414", "UA-2025-03-14-009710-a")</f>
        <v>UA-2025-03-14-009710-a</v>
      </c>
      <c r="Q954" s="434"/>
      <c r="R954" s="434">
        <v>160</v>
      </c>
      <c r="S954" s="434">
        <v>333.25069999999999</v>
      </c>
      <c r="T954" s="435">
        <v>45750</v>
      </c>
      <c r="U954" s="434"/>
      <c r="V954" s="434"/>
    </row>
    <row r="955" spans="1:22" ht="62.4" x14ac:dyDescent="0.3">
      <c r="A955" s="434">
        <v>949</v>
      </c>
      <c r="B955" s="434" t="s">
        <v>21</v>
      </c>
      <c r="C955" s="44" t="s">
        <v>1996</v>
      </c>
      <c r="D955" s="434"/>
      <c r="E955" s="434" t="s">
        <v>75</v>
      </c>
      <c r="F955" s="44" t="s">
        <v>1926</v>
      </c>
      <c r="G955" s="434" t="s">
        <v>186</v>
      </c>
      <c r="H955" s="434"/>
      <c r="I955" s="434">
        <v>3</v>
      </c>
      <c r="J955" s="434">
        <v>60.97</v>
      </c>
      <c r="K955" s="434"/>
      <c r="L955" s="434">
        <v>3</v>
      </c>
      <c r="M955" s="434">
        <v>60.97</v>
      </c>
      <c r="N955" s="6" t="s">
        <v>1929</v>
      </c>
      <c r="O955" s="435">
        <v>45730</v>
      </c>
      <c r="P955" s="33" t="str">
        <f>HYPERLINK("https://my.zakupivli.pro/remote/dispatcher/state_purchase_view/58096222", "UA-2025-03-14-003738-a")</f>
        <v>UA-2025-03-14-003738-a</v>
      </c>
      <c r="Q955" s="434"/>
      <c r="R955" s="434">
        <v>3</v>
      </c>
      <c r="S955" s="434">
        <v>60.97</v>
      </c>
      <c r="T955" s="435">
        <v>45730</v>
      </c>
      <c r="U955" s="434"/>
      <c r="V955" s="434" t="s">
        <v>59</v>
      </c>
    </row>
    <row r="956" spans="1:22" ht="62.4" x14ac:dyDescent="0.3">
      <c r="A956" s="434">
        <v>950</v>
      </c>
      <c r="B956" s="434" t="s">
        <v>1150</v>
      </c>
      <c r="C956" s="44" t="s">
        <v>1995</v>
      </c>
      <c r="D956" s="434"/>
      <c r="E956" s="434" t="s">
        <v>75</v>
      </c>
      <c r="F956" s="44" t="s">
        <v>1927</v>
      </c>
      <c r="G956" s="434" t="s">
        <v>1149</v>
      </c>
      <c r="H956" s="434"/>
      <c r="I956" s="434">
        <v>1</v>
      </c>
      <c r="J956" s="119">
        <v>81</v>
      </c>
      <c r="K956" s="434"/>
      <c r="L956" s="434">
        <v>1</v>
      </c>
      <c r="M956" s="119">
        <v>81</v>
      </c>
      <c r="N956" s="6" t="s">
        <v>1930</v>
      </c>
      <c r="O956" s="435">
        <v>45730</v>
      </c>
      <c r="P956" s="33" t="str">
        <f>HYPERLINK("https://my.zakupivli.pro/remote/dispatcher/state_purchase_view/58089610", "UA-2025-03-14-000631-a")</f>
        <v>UA-2025-03-14-000631-a</v>
      </c>
      <c r="Q956" s="434"/>
      <c r="R956" s="434">
        <v>1</v>
      </c>
      <c r="S956" s="119">
        <v>81</v>
      </c>
      <c r="T956" s="435">
        <v>45730</v>
      </c>
      <c r="U956" s="434"/>
      <c r="V956" s="434" t="s">
        <v>59</v>
      </c>
    </row>
    <row r="957" spans="1:22" ht="62.4" x14ac:dyDescent="0.3">
      <c r="A957" s="434">
        <v>951</v>
      </c>
      <c r="B957" s="434" t="s">
        <v>40</v>
      </c>
      <c r="C957" s="44" t="s">
        <v>1991</v>
      </c>
      <c r="D957" s="434"/>
      <c r="E957" s="434" t="s">
        <v>20</v>
      </c>
      <c r="F957" s="44" t="s">
        <v>1931</v>
      </c>
      <c r="G957" s="434" t="s">
        <v>184</v>
      </c>
      <c r="H957" s="434">
        <v>219.46376000000001</v>
      </c>
      <c r="I957" s="434">
        <v>1</v>
      </c>
      <c r="J957" s="436">
        <v>219.46376000000001</v>
      </c>
      <c r="K957" s="436">
        <v>219.46376000000001</v>
      </c>
      <c r="L957" s="436">
        <v>1</v>
      </c>
      <c r="M957" s="436">
        <v>219.46376000000001</v>
      </c>
      <c r="N957" s="6" t="s">
        <v>1933</v>
      </c>
      <c r="O957" s="435">
        <v>45735</v>
      </c>
      <c r="P957" s="33" t="str">
        <f>HYPERLINK("https://my.zakupivli.pro/remote/dispatcher/state_purchase_view/58211662", "UA-2025-03-19-012837-a")</f>
        <v>UA-2025-03-19-012837-a</v>
      </c>
      <c r="Q957" s="436">
        <v>219.46376000000001</v>
      </c>
      <c r="R957" s="436">
        <v>1</v>
      </c>
      <c r="S957" s="436">
        <v>219.46376000000001</v>
      </c>
      <c r="T957" s="437">
        <v>45735</v>
      </c>
      <c r="U957" s="434"/>
      <c r="V957" s="436" t="s">
        <v>59</v>
      </c>
    </row>
    <row r="958" spans="1:22" ht="62.4" x14ac:dyDescent="0.3">
      <c r="A958" s="434">
        <v>952</v>
      </c>
      <c r="B958" s="434" t="s">
        <v>40</v>
      </c>
      <c r="C958" s="44" t="s">
        <v>1991</v>
      </c>
      <c r="D958" s="434"/>
      <c r="E958" s="434" t="s">
        <v>20</v>
      </c>
      <c r="F958" s="44" t="s">
        <v>1932</v>
      </c>
      <c r="G958" s="434" t="s">
        <v>184</v>
      </c>
      <c r="H958" s="434">
        <v>72.275949999999995</v>
      </c>
      <c r="I958" s="434">
        <v>1</v>
      </c>
      <c r="J958" s="436">
        <v>72.275949999999995</v>
      </c>
      <c r="K958" s="436">
        <v>72.275949999999995</v>
      </c>
      <c r="L958" s="436">
        <v>1</v>
      </c>
      <c r="M958" s="436">
        <v>72.275949999999995</v>
      </c>
      <c r="N958" s="6" t="s">
        <v>1934</v>
      </c>
      <c r="O958" s="437">
        <v>45735</v>
      </c>
      <c r="P958" s="33" t="str">
        <f>HYPERLINK("https://my.zakupivli.pro/remote/dispatcher/state_purchase_view/58211601", "UA-2025-03-19-012800-a")</f>
        <v>UA-2025-03-19-012800-a</v>
      </c>
      <c r="Q958" s="436">
        <v>72.275949999999995</v>
      </c>
      <c r="R958" s="436">
        <v>1</v>
      </c>
      <c r="S958" s="436">
        <v>72.275949999999995</v>
      </c>
      <c r="T958" s="437">
        <v>45735</v>
      </c>
      <c r="U958" s="434"/>
      <c r="V958" s="436" t="s">
        <v>59</v>
      </c>
    </row>
    <row r="959" spans="1:22" ht="62.4" x14ac:dyDescent="0.3">
      <c r="A959" s="434">
        <v>953</v>
      </c>
      <c r="B959" s="434" t="s">
        <v>21</v>
      </c>
      <c r="C959" s="44" t="s">
        <v>1913</v>
      </c>
      <c r="D959" s="434"/>
      <c r="E959" s="434" t="s">
        <v>75</v>
      </c>
      <c r="F959" s="44" t="s">
        <v>1994</v>
      </c>
      <c r="G959" s="434" t="s">
        <v>185</v>
      </c>
      <c r="H959" s="434"/>
      <c r="I959" s="434">
        <v>34</v>
      </c>
      <c r="J959" s="434">
        <v>428.90600000000001</v>
      </c>
      <c r="K959" s="434"/>
      <c r="L959" s="436">
        <v>34</v>
      </c>
      <c r="M959" s="436">
        <v>428.90600000000001</v>
      </c>
      <c r="N959" s="6" t="s">
        <v>1935</v>
      </c>
      <c r="O959" s="437">
        <v>45735</v>
      </c>
      <c r="P959" s="33" t="str">
        <f>HYPERLINK("https://my.zakupivli.pro/remote/dispatcher/state_purchase_view/58199921", "UA-2025-03-19-007714-a")</f>
        <v>UA-2025-03-19-007714-a</v>
      </c>
      <c r="Q959" s="434"/>
      <c r="R959" s="434">
        <v>34</v>
      </c>
      <c r="S959" s="434">
        <v>377.911</v>
      </c>
      <c r="T959" s="435">
        <v>45750</v>
      </c>
      <c r="U959" s="434"/>
      <c r="V959" s="434"/>
    </row>
    <row r="960" spans="1:22" ht="78" x14ac:dyDescent="0.3">
      <c r="A960" s="434">
        <v>954</v>
      </c>
      <c r="B960" s="434" t="s">
        <v>40</v>
      </c>
      <c r="C960" s="44" t="s">
        <v>1991</v>
      </c>
      <c r="D960" s="434"/>
      <c r="E960" s="434" t="s">
        <v>20</v>
      </c>
      <c r="F960" s="44" t="s">
        <v>1936</v>
      </c>
      <c r="G960" s="434" t="s">
        <v>184</v>
      </c>
      <c r="H960" s="434">
        <v>1006.59651</v>
      </c>
      <c r="I960" s="434">
        <v>1</v>
      </c>
      <c r="J960" s="436">
        <v>1006.59651</v>
      </c>
      <c r="K960" s="436">
        <v>1006.59651</v>
      </c>
      <c r="L960" s="436">
        <v>1</v>
      </c>
      <c r="M960" s="436">
        <v>1006.59651</v>
      </c>
      <c r="N960" s="6" t="s">
        <v>1937</v>
      </c>
      <c r="O960" s="435">
        <v>45736</v>
      </c>
      <c r="P960" s="33" t="str">
        <f>HYPERLINK("https://my.zakupivli.pro/remote/dispatcher/state_purchase_view/58221122", "UA-2025-03-20-002481-a")</f>
        <v>UA-2025-03-20-002481-a</v>
      </c>
      <c r="Q960" s="436">
        <v>1006.59651</v>
      </c>
      <c r="R960" s="436">
        <v>1</v>
      </c>
      <c r="S960" s="436">
        <v>1006.59651</v>
      </c>
      <c r="T960" s="437">
        <v>45736</v>
      </c>
      <c r="U960" s="434"/>
      <c r="V960" s="436" t="s">
        <v>59</v>
      </c>
    </row>
    <row r="961" spans="1:22" ht="62.4" x14ac:dyDescent="0.3">
      <c r="A961" s="434">
        <v>955</v>
      </c>
      <c r="B961" s="434" t="s">
        <v>40</v>
      </c>
      <c r="C961" s="41" t="s">
        <v>395</v>
      </c>
      <c r="D961" s="434"/>
      <c r="E961" s="434" t="s">
        <v>75</v>
      </c>
      <c r="F961" s="44" t="s">
        <v>1993</v>
      </c>
      <c r="G961" s="434" t="s">
        <v>184</v>
      </c>
      <c r="H961" s="434" t="s">
        <v>1938</v>
      </c>
      <c r="I961" s="434">
        <v>1</v>
      </c>
      <c r="J961" s="436" t="s">
        <v>1938</v>
      </c>
      <c r="K961" s="436" t="s">
        <v>1938</v>
      </c>
      <c r="L961" s="436">
        <v>1</v>
      </c>
      <c r="M961" s="436" t="s">
        <v>1938</v>
      </c>
      <c r="N961" s="6" t="s">
        <v>1939</v>
      </c>
      <c r="O961" s="435">
        <v>45737</v>
      </c>
      <c r="P961" s="33" t="str">
        <f>HYPERLINK("https://my.zakupivli.pro/remote/dispatcher/state_purchase_view/58273102", "UA-2025-03-21-011182-a")</f>
        <v>UA-2025-03-21-011182-a</v>
      </c>
      <c r="Q961" s="436" t="s">
        <v>1938</v>
      </c>
      <c r="R961" s="436">
        <v>1</v>
      </c>
      <c r="S961" s="436" t="s">
        <v>1938</v>
      </c>
      <c r="T961" s="435">
        <v>45737</v>
      </c>
      <c r="U961" s="434"/>
      <c r="V961" s="436" t="s">
        <v>59</v>
      </c>
    </row>
    <row r="962" spans="1:22" ht="62.4" x14ac:dyDescent="0.3">
      <c r="A962" s="434">
        <v>956</v>
      </c>
      <c r="B962" s="434" t="s">
        <v>21</v>
      </c>
      <c r="C962" s="44" t="s">
        <v>1992</v>
      </c>
      <c r="D962" s="434"/>
      <c r="E962" s="434" t="s">
        <v>75</v>
      </c>
      <c r="F962" s="44" t="s">
        <v>1940</v>
      </c>
      <c r="G962" s="434" t="s">
        <v>1943</v>
      </c>
      <c r="H962" s="434"/>
      <c r="I962" s="434">
        <v>328</v>
      </c>
      <c r="J962" s="434">
        <v>78.048000000000002</v>
      </c>
      <c r="K962" s="434"/>
      <c r="L962" s="436">
        <v>328</v>
      </c>
      <c r="M962" s="436">
        <v>78.048000000000002</v>
      </c>
      <c r="N962" s="6" t="s">
        <v>1942</v>
      </c>
      <c r="O962" s="437">
        <v>45740</v>
      </c>
      <c r="P962" s="33" t="str">
        <f>HYPERLINK("https://my.zakupivli.pro/remote/dispatcher/state_purchase_view/58282530", "UA-2025-03-24-001110-a")</f>
        <v>UA-2025-03-24-001110-a</v>
      </c>
      <c r="Q962" s="434"/>
      <c r="R962" s="436">
        <v>328</v>
      </c>
      <c r="S962" s="436">
        <v>78.048000000000002</v>
      </c>
      <c r="T962" s="435">
        <v>45740</v>
      </c>
      <c r="U962" s="434"/>
      <c r="V962" s="436" t="s">
        <v>59</v>
      </c>
    </row>
    <row r="963" spans="1:22" ht="62.4" x14ac:dyDescent="0.3">
      <c r="A963" s="434">
        <v>957</v>
      </c>
      <c r="B963" s="434" t="s">
        <v>40</v>
      </c>
      <c r="C963" s="44" t="s">
        <v>1991</v>
      </c>
      <c r="D963" s="434"/>
      <c r="E963" s="434" t="s">
        <v>20</v>
      </c>
      <c r="F963" s="44" t="s">
        <v>1941</v>
      </c>
      <c r="G963" s="434" t="s">
        <v>184</v>
      </c>
      <c r="H963" s="434"/>
      <c r="I963" s="434">
        <v>1</v>
      </c>
      <c r="J963" s="434">
        <v>151.13647</v>
      </c>
      <c r="K963" s="434"/>
      <c r="L963" s="436">
        <v>1</v>
      </c>
      <c r="M963" s="436">
        <v>151.13647</v>
      </c>
      <c r="N963" s="6" t="s">
        <v>1944</v>
      </c>
      <c r="O963" s="437">
        <v>45740</v>
      </c>
      <c r="P963" s="33" t="str">
        <f>HYPERLINK("https://my.zakupivli.pro/remote/dispatcher/state_purchase_view/58282446", "UA-2025-03-24-001051-a")</f>
        <v>UA-2025-03-24-001051-a</v>
      </c>
      <c r="Q963" s="434"/>
      <c r="R963" s="436">
        <v>1</v>
      </c>
      <c r="S963" s="436">
        <v>151.13647</v>
      </c>
      <c r="T963" s="435">
        <v>45737</v>
      </c>
      <c r="U963" s="434"/>
      <c r="V963" s="436" t="s">
        <v>59</v>
      </c>
    </row>
    <row r="964" spans="1:22" ht="62.4" x14ac:dyDescent="0.3">
      <c r="A964" s="436">
        <v>958</v>
      </c>
      <c r="B964" s="436" t="s">
        <v>40</v>
      </c>
      <c r="C964" s="44" t="s">
        <v>884</v>
      </c>
      <c r="D964" s="436"/>
      <c r="E964" s="436" t="s">
        <v>20</v>
      </c>
      <c r="F964" s="44" t="s">
        <v>1990</v>
      </c>
      <c r="G964" s="436" t="s">
        <v>184</v>
      </c>
      <c r="H964" s="436"/>
      <c r="I964" s="436">
        <v>1</v>
      </c>
      <c r="J964" s="436">
        <v>289.51231999999999</v>
      </c>
      <c r="K964" s="436"/>
      <c r="L964" s="436">
        <v>1</v>
      </c>
      <c r="M964" s="436">
        <v>289.51231999999999</v>
      </c>
      <c r="N964" s="6" t="s">
        <v>1945</v>
      </c>
      <c r="O964" s="437">
        <v>45740</v>
      </c>
      <c r="P964" s="33" t="str">
        <f>HYPERLINK("https://my.zakupivli.pro/remote/dispatcher/state_purchase_view/58282171", "UA-2025-03-24-000961-a")</f>
        <v>UA-2025-03-24-000961-a</v>
      </c>
      <c r="Q964" s="436"/>
      <c r="R964" s="436">
        <v>1</v>
      </c>
      <c r="S964" s="436">
        <v>289.51231999999999</v>
      </c>
      <c r="T964" s="437">
        <v>45737</v>
      </c>
      <c r="U964" s="436"/>
      <c r="V964" s="436" t="s">
        <v>59</v>
      </c>
    </row>
    <row r="965" spans="1:22" ht="62.4" x14ac:dyDescent="0.3">
      <c r="A965" s="436">
        <v>959</v>
      </c>
      <c r="B965" s="436" t="s">
        <v>40</v>
      </c>
      <c r="C965" s="44" t="s">
        <v>884</v>
      </c>
      <c r="D965" s="436"/>
      <c r="E965" s="436" t="s">
        <v>20</v>
      </c>
      <c r="F965" s="44" t="s">
        <v>1989</v>
      </c>
      <c r="G965" s="436" t="s">
        <v>184</v>
      </c>
      <c r="H965" s="436"/>
      <c r="I965" s="436">
        <v>1</v>
      </c>
      <c r="J965" s="436">
        <v>48.222900000000003</v>
      </c>
      <c r="K965" s="436"/>
      <c r="L965" s="436">
        <v>1</v>
      </c>
      <c r="M965" s="436">
        <v>48.222900000000003</v>
      </c>
      <c r="N965" s="6" t="s">
        <v>1946</v>
      </c>
      <c r="O965" s="437">
        <v>45740</v>
      </c>
      <c r="P965" s="440" t="str">
        <f>HYPERLINK("https://my.zakupivli.pro/remote/dispatcher/state_purchase_view/58281188", "UA-2025-03-24-000505-a")</f>
        <v>UA-2025-03-24-000505-a</v>
      </c>
      <c r="Q965" s="436"/>
      <c r="R965" s="436">
        <v>1</v>
      </c>
      <c r="S965" s="436">
        <v>48.222900000000003</v>
      </c>
      <c r="T965" s="437" t="s">
        <v>1947</v>
      </c>
      <c r="U965" s="436"/>
      <c r="V965" s="436" t="s">
        <v>59</v>
      </c>
    </row>
    <row r="966" spans="1:22" ht="43.2" x14ac:dyDescent="0.3">
      <c r="A966" s="436">
        <v>960</v>
      </c>
      <c r="B966" s="436" t="s">
        <v>21</v>
      </c>
      <c r="C966" s="441" t="s">
        <v>1988</v>
      </c>
      <c r="D966" s="436"/>
      <c r="E966" s="436" t="s">
        <v>75</v>
      </c>
      <c r="F966" s="236" t="s">
        <v>1948</v>
      </c>
      <c r="G966" s="436" t="s">
        <v>186</v>
      </c>
      <c r="H966" s="436"/>
      <c r="I966" s="436">
        <v>44</v>
      </c>
      <c r="J966" s="436">
        <v>1580.9042199999999</v>
      </c>
      <c r="K966" s="436"/>
      <c r="L966" s="436">
        <v>44</v>
      </c>
      <c r="M966" s="436">
        <v>1580.9042199999999</v>
      </c>
      <c r="N966" s="6" t="s">
        <v>1949</v>
      </c>
      <c r="O966" s="437">
        <v>45740</v>
      </c>
      <c r="P966" s="99" t="s">
        <v>1950</v>
      </c>
      <c r="Q966" s="466"/>
      <c r="R966" s="466"/>
      <c r="S966" s="466"/>
      <c r="T966" s="467"/>
      <c r="U966" s="436" t="s">
        <v>1793</v>
      </c>
      <c r="V966" s="436"/>
    </row>
    <row r="967" spans="1:22" ht="62.4" x14ac:dyDescent="0.3">
      <c r="A967" s="436">
        <v>961</v>
      </c>
      <c r="B967" s="436" t="s">
        <v>40</v>
      </c>
      <c r="C967" s="44" t="s">
        <v>884</v>
      </c>
      <c r="D967" s="436"/>
      <c r="E967" s="436" t="s">
        <v>20</v>
      </c>
      <c r="F967" s="44" t="s">
        <v>1987</v>
      </c>
      <c r="G967" s="436" t="s">
        <v>184</v>
      </c>
      <c r="H967" s="436">
        <v>401.91501</v>
      </c>
      <c r="I967" s="436">
        <v>1</v>
      </c>
      <c r="J967" s="438">
        <v>401.91501</v>
      </c>
      <c r="K967" s="438">
        <v>401.91501</v>
      </c>
      <c r="L967" s="438">
        <v>1</v>
      </c>
      <c r="M967" s="438">
        <v>401.91501</v>
      </c>
      <c r="N967" s="6" t="s">
        <v>1955</v>
      </c>
      <c r="O967" s="437">
        <v>45747</v>
      </c>
      <c r="P967" s="33" t="str">
        <f>HYPERLINK("https://my.zakupivli.pro/remote/dispatcher/state_purchase_view/58434804", "UA-2025-03-31-003187-a")</f>
        <v>UA-2025-03-31-003187-a</v>
      </c>
      <c r="Q967" s="438">
        <v>401.91501</v>
      </c>
      <c r="R967" s="438">
        <v>1</v>
      </c>
      <c r="S967" s="438">
        <v>401.91501</v>
      </c>
      <c r="T967" s="439">
        <v>45747</v>
      </c>
      <c r="U967" s="436"/>
      <c r="V967" s="438" t="s">
        <v>59</v>
      </c>
    </row>
    <row r="968" spans="1:22" ht="109.2" x14ac:dyDescent="0.3">
      <c r="A968" s="436">
        <v>962</v>
      </c>
      <c r="B968" s="436" t="s">
        <v>40</v>
      </c>
      <c r="C968" s="44" t="s">
        <v>1986</v>
      </c>
      <c r="D968" s="436"/>
      <c r="E968" s="436" t="s">
        <v>20</v>
      </c>
      <c r="F968" s="44" t="s">
        <v>1951</v>
      </c>
      <c r="G968" s="436" t="s">
        <v>184</v>
      </c>
      <c r="H968" s="436">
        <v>748.34308999999996</v>
      </c>
      <c r="I968" s="436">
        <v>1</v>
      </c>
      <c r="J968" s="438">
        <v>748.34308999999996</v>
      </c>
      <c r="K968" s="438">
        <v>748.34308999999996</v>
      </c>
      <c r="L968" s="438">
        <v>1</v>
      </c>
      <c r="M968" s="438">
        <v>748.34308999999996</v>
      </c>
      <c r="N968" s="6" t="s">
        <v>1956</v>
      </c>
      <c r="O968" s="439">
        <v>45743</v>
      </c>
      <c r="P968" s="33" t="str">
        <f>HYPERLINK("https://my.zakupivli.pro/remote/dispatcher/state_purchase_view/58402308", "UA-2025-03-28-000686-a")</f>
        <v>UA-2025-03-28-000686-a</v>
      </c>
      <c r="Q968" s="438">
        <v>748.34308999999996</v>
      </c>
      <c r="R968" s="438">
        <v>1</v>
      </c>
      <c r="S968" s="438">
        <v>748.34308999999996</v>
      </c>
      <c r="T968" s="437">
        <v>45743</v>
      </c>
      <c r="U968" s="436"/>
      <c r="V968" s="438" t="s">
        <v>59</v>
      </c>
    </row>
    <row r="969" spans="1:22" ht="46.8" x14ac:dyDescent="0.3">
      <c r="A969" s="436">
        <v>963</v>
      </c>
      <c r="B969" s="436" t="s">
        <v>21</v>
      </c>
      <c r="C969" s="44" t="s">
        <v>1985</v>
      </c>
      <c r="D969" s="436"/>
      <c r="E969" s="436" t="s">
        <v>75</v>
      </c>
      <c r="F969" s="44" t="s">
        <v>1952</v>
      </c>
      <c r="G969" s="436" t="s">
        <v>185</v>
      </c>
      <c r="H969" s="436"/>
      <c r="I969" s="436">
        <v>56</v>
      </c>
      <c r="J969" s="119">
        <v>627.5</v>
      </c>
      <c r="K969" s="436"/>
      <c r="L969" s="438">
        <v>56</v>
      </c>
      <c r="M969" s="119">
        <v>627.5</v>
      </c>
      <c r="N969" s="6" t="s">
        <v>1957</v>
      </c>
      <c r="O969" s="439">
        <v>45743</v>
      </c>
      <c r="P969" s="33" t="str">
        <f>HYPERLINK("https://my.zakupivli.pro/remote/dispatcher/state_purchase_view/58391456", "UA-2025-03-27-007442-a")</f>
        <v>UA-2025-03-27-007442-a</v>
      </c>
      <c r="Q969" s="466"/>
      <c r="R969" s="466">
        <v>56</v>
      </c>
      <c r="S969" s="119">
        <v>627.20000000000005</v>
      </c>
      <c r="T969" s="467">
        <v>45761</v>
      </c>
      <c r="U969" s="436"/>
      <c r="V969" s="436"/>
    </row>
    <row r="970" spans="1:22" ht="82.8" customHeight="1" x14ac:dyDescent="0.3">
      <c r="A970" s="436">
        <v>964</v>
      </c>
      <c r="B970" s="436" t="s">
        <v>40</v>
      </c>
      <c r="C970" s="44" t="s">
        <v>1984</v>
      </c>
      <c r="D970" s="436"/>
      <c r="E970" s="436" t="s">
        <v>20</v>
      </c>
      <c r="F970" s="44" t="s">
        <v>1953</v>
      </c>
      <c r="G970" s="436" t="s">
        <v>184</v>
      </c>
      <c r="H970" s="436">
        <v>86.047290000000004</v>
      </c>
      <c r="I970" s="436">
        <v>1</v>
      </c>
      <c r="J970" s="438">
        <v>86.047290000000004</v>
      </c>
      <c r="K970" s="438">
        <v>86.047290000000004</v>
      </c>
      <c r="L970" s="438">
        <v>1</v>
      </c>
      <c r="M970" s="438">
        <v>86.047290000000004</v>
      </c>
      <c r="N970" s="6" t="s">
        <v>1958</v>
      </c>
      <c r="O970" s="439">
        <v>45743</v>
      </c>
      <c r="P970" s="33" t="str">
        <f>HYPERLINK("https://my.zakupivli.pro/remote/dispatcher/state_purchase_view/58383433", "UA-2025-03-27-003821-a")</f>
        <v>UA-2025-03-27-003821-a</v>
      </c>
      <c r="Q970" s="438">
        <v>86.047290000000004</v>
      </c>
      <c r="R970" s="438">
        <v>1</v>
      </c>
      <c r="S970" s="438">
        <v>86.047290000000004</v>
      </c>
      <c r="T970" s="439">
        <v>45743</v>
      </c>
      <c r="U970" s="436"/>
      <c r="V970" s="438" t="s">
        <v>59</v>
      </c>
    </row>
    <row r="971" spans="1:22" ht="109.2" x14ac:dyDescent="0.3">
      <c r="A971" s="436">
        <v>965</v>
      </c>
      <c r="B971" s="436" t="s">
        <v>40</v>
      </c>
      <c r="C971" s="44" t="s">
        <v>41</v>
      </c>
      <c r="D971" s="436"/>
      <c r="E971" s="436" t="s">
        <v>88</v>
      </c>
      <c r="F971" s="44" t="s">
        <v>1754</v>
      </c>
      <c r="G971" s="436" t="s">
        <v>184</v>
      </c>
      <c r="H971" s="436">
        <v>4346.2678999999998</v>
      </c>
      <c r="I971" s="436">
        <v>1</v>
      </c>
      <c r="J971" s="438">
        <v>4346.2678999999998</v>
      </c>
      <c r="K971" s="438">
        <v>4346.2678999999998</v>
      </c>
      <c r="L971" s="438">
        <v>1</v>
      </c>
      <c r="M971" s="438">
        <v>4346.2678999999998</v>
      </c>
      <c r="N971" s="6" t="s">
        <v>1959</v>
      </c>
      <c r="O971" s="437">
        <v>45741</v>
      </c>
      <c r="P971" s="33" t="str">
        <f>HYPERLINK("https://my.zakupivli.pro/remote/dispatcher/state_purchase_view/58330065", "UA-2025-03-25-007819-a")</f>
        <v>UA-2025-03-25-007819-a</v>
      </c>
      <c r="Q971" s="466">
        <v>4346.2420000000002</v>
      </c>
      <c r="R971" s="466">
        <v>1</v>
      </c>
      <c r="S971" s="466">
        <v>4346.2420000000002</v>
      </c>
      <c r="T971" s="467">
        <v>45771</v>
      </c>
      <c r="U971" s="436"/>
      <c r="V971" s="438"/>
    </row>
    <row r="972" spans="1:22" ht="301.2" customHeight="1" x14ac:dyDescent="0.3">
      <c r="A972" s="436">
        <v>966</v>
      </c>
      <c r="B972" s="436" t="s">
        <v>40</v>
      </c>
      <c r="C972" s="44" t="s">
        <v>41</v>
      </c>
      <c r="D972" s="436"/>
      <c r="E972" s="436" t="s">
        <v>88</v>
      </c>
      <c r="F972" s="44" t="s">
        <v>1970</v>
      </c>
      <c r="G972" s="436" t="s">
        <v>184</v>
      </c>
      <c r="H972" s="436">
        <v>665.31628000000001</v>
      </c>
      <c r="I972" s="436">
        <v>1</v>
      </c>
      <c r="J972" s="438">
        <v>665.31628000000001</v>
      </c>
      <c r="K972" s="438">
        <v>665.31628000000001</v>
      </c>
      <c r="L972" s="438">
        <v>1</v>
      </c>
      <c r="M972" s="438">
        <v>665.31628000000001</v>
      </c>
      <c r="N972" s="6" t="s">
        <v>1960</v>
      </c>
      <c r="O972" s="439">
        <v>45741</v>
      </c>
      <c r="P972" s="33" t="str">
        <f>HYPERLINK("https://my.zakupivli.pro/remote/dispatcher/state_purchase_view/58319979", "UA-2025-03-25-003266-a")</f>
        <v>UA-2025-03-25-003266-a</v>
      </c>
      <c r="Q972" s="466"/>
      <c r="R972" s="466"/>
      <c r="S972" s="466"/>
      <c r="T972" s="467"/>
      <c r="U972" s="436" t="s">
        <v>1793</v>
      </c>
      <c r="V972" s="438"/>
    </row>
    <row r="973" spans="1:22" ht="144" customHeight="1" x14ac:dyDescent="0.3">
      <c r="A973" s="436">
        <v>967</v>
      </c>
      <c r="B973" s="436" t="s">
        <v>40</v>
      </c>
      <c r="C973" s="44" t="s">
        <v>41</v>
      </c>
      <c r="D973" s="436"/>
      <c r="E973" s="436" t="s">
        <v>88</v>
      </c>
      <c r="F973" s="44" t="s">
        <v>1954</v>
      </c>
      <c r="G973" s="436" t="s">
        <v>184</v>
      </c>
      <c r="H973" s="436">
        <v>850.11284999999998</v>
      </c>
      <c r="I973" s="436">
        <v>1</v>
      </c>
      <c r="J973" s="438">
        <v>850.11284999999998</v>
      </c>
      <c r="K973" s="438">
        <v>850.11284999999998</v>
      </c>
      <c r="L973" s="438">
        <v>1</v>
      </c>
      <c r="M973" s="438">
        <v>850.11284999999998</v>
      </c>
      <c r="N973" s="6" t="s">
        <v>1961</v>
      </c>
      <c r="O973" s="439">
        <v>45741</v>
      </c>
      <c r="P973" s="33" t="str">
        <f>HYPERLINK("https://my.zakupivli.pro/remote/dispatcher/state_purchase_view/58318606", "UA-2025-03-25-002632-a")</f>
        <v>UA-2025-03-25-002632-a</v>
      </c>
      <c r="Q973" s="466"/>
      <c r="R973" s="466"/>
      <c r="S973" s="466"/>
      <c r="T973" s="467"/>
      <c r="U973" s="436" t="s">
        <v>1793</v>
      </c>
      <c r="V973" s="438"/>
    </row>
    <row r="974" spans="1:22" ht="62.4" x14ac:dyDescent="0.3">
      <c r="A974" s="436">
        <v>968</v>
      </c>
      <c r="B974" s="436" t="s">
        <v>40</v>
      </c>
      <c r="C974" s="44" t="s">
        <v>73</v>
      </c>
      <c r="D974" s="436"/>
      <c r="E974" s="436" t="s">
        <v>75</v>
      </c>
      <c r="F974" s="44" t="s">
        <v>1962</v>
      </c>
      <c r="G974" s="436" t="s">
        <v>184</v>
      </c>
      <c r="H974" s="436">
        <v>368.30545999999998</v>
      </c>
      <c r="I974" s="436">
        <v>1</v>
      </c>
      <c r="J974" s="445">
        <v>368.30545999999998</v>
      </c>
      <c r="K974" s="445">
        <v>368.30545999999998</v>
      </c>
      <c r="L974" s="445">
        <v>1</v>
      </c>
      <c r="M974" s="445">
        <v>368.30545999999998</v>
      </c>
      <c r="N974" s="6" t="s">
        <v>1966</v>
      </c>
      <c r="O974" s="437">
        <v>45750</v>
      </c>
      <c r="P974" s="33" t="str">
        <f>HYPERLINK("https://my.zakupivli.pro/remote/dispatcher/state_purchase_view/58524451", "UA-2025-04-03-005470-a")</f>
        <v>UA-2025-04-03-005470-a</v>
      </c>
      <c r="Q974" s="445">
        <v>368.30545999999998</v>
      </c>
      <c r="R974" s="445">
        <v>1</v>
      </c>
      <c r="S974" s="445">
        <v>368.30545999999998</v>
      </c>
      <c r="T974" s="444">
        <v>45750</v>
      </c>
      <c r="U974" s="436"/>
      <c r="V974" s="445" t="s">
        <v>59</v>
      </c>
    </row>
    <row r="975" spans="1:22" ht="62.4" x14ac:dyDescent="0.3">
      <c r="A975" s="436">
        <v>969</v>
      </c>
      <c r="B975" s="436" t="s">
        <v>40</v>
      </c>
      <c r="C975" s="44" t="s">
        <v>73</v>
      </c>
      <c r="D975" s="436"/>
      <c r="E975" s="436" t="s">
        <v>75</v>
      </c>
      <c r="F975" s="44" t="s">
        <v>1963</v>
      </c>
      <c r="G975" s="436" t="s">
        <v>184</v>
      </c>
      <c r="H975" s="436">
        <v>58.57676</v>
      </c>
      <c r="I975" s="436">
        <v>1</v>
      </c>
      <c r="J975" s="445">
        <v>58.57676</v>
      </c>
      <c r="K975" s="445">
        <v>58.57676</v>
      </c>
      <c r="L975" s="445">
        <v>1</v>
      </c>
      <c r="M975" s="445">
        <v>58.57676</v>
      </c>
      <c r="N975" s="6" t="s">
        <v>1967</v>
      </c>
      <c r="O975" s="444">
        <v>45750</v>
      </c>
      <c r="P975" s="33" t="str">
        <f>HYPERLINK("https://my.zakupivli.pro/remote/dispatcher/state_purchase_view/58523820", "UA-2025-04-03-005195-a")</f>
        <v>UA-2025-04-03-005195-a</v>
      </c>
      <c r="Q975" s="445">
        <v>58.57676</v>
      </c>
      <c r="R975" s="445">
        <v>1</v>
      </c>
      <c r="S975" s="445">
        <v>58.57676</v>
      </c>
      <c r="T975" s="444">
        <v>45750</v>
      </c>
      <c r="U975" s="436"/>
      <c r="V975" s="445" t="s">
        <v>59</v>
      </c>
    </row>
    <row r="976" spans="1:22" ht="109.2" x14ac:dyDescent="0.3">
      <c r="A976" s="436">
        <v>970</v>
      </c>
      <c r="B976" s="436" t="s">
        <v>40</v>
      </c>
      <c r="C976" s="44" t="s">
        <v>41</v>
      </c>
      <c r="D976" s="436"/>
      <c r="E976" s="436" t="s">
        <v>20</v>
      </c>
      <c r="F976" s="44" t="s">
        <v>1964</v>
      </c>
      <c r="G976" s="436" t="s">
        <v>184</v>
      </c>
      <c r="H976" s="436">
        <v>681.86911999999995</v>
      </c>
      <c r="I976" s="436">
        <v>1</v>
      </c>
      <c r="J976" s="445">
        <v>681.86911999999995</v>
      </c>
      <c r="K976" s="445">
        <v>681.86911999999995</v>
      </c>
      <c r="L976" s="445">
        <v>1</v>
      </c>
      <c r="M976" s="445">
        <v>681.86911999999995</v>
      </c>
      <c r="N976" s="6" t="s">
        <v>1968</v>
      </c>
      <c r="O976" s="437">
        <v>45749</v>
      </c>
      <c r="P976" s="33" t="str">
        <f>HYPERLINK("https://my.zakupivli.pro/remote/dispatcher/state_purchase_view/58513389", "UA-2025-04-03-000378-a")</f>
        <v>UA-2025-04-03-000378-a</v>
      </c>
      <c r="Q976" s="445">
        <v>681.86911999999995</v>
      </c>
      <c r="R976" s="445">
        <v>1</v>
      </c>
      <c r="S976" s="445">
        <v>681.86911999999995</v>
      </c>
      <c r="T976" s="444">
        <v>45749</v>
      </c>
      <c r="U976" s="436"/>
      <c r="V976" s="445" t="s">
        <v>59</v>
      </c>
    </row>
    <row r="977" spans="1:22" ht="202.8" x14ac:dyDescent="0.3">
      <c r="A977" s="436">
        <v>971</v>
      </c>
      <c r="B977" s="436" t="s">
        <v>40</v>
      </c>
      <c r="C977" s="44" t="s">
        <v>884</v>
      </c>
      <c r="D977" s="436"/>
      <c r="E977" s="436" t="s">
        <v>20</v>
      </c>
      <c r="F977" s="44" t="s">
        <v>1965</v>
      </c>
      <c r="G977" s="436" t="s">
        <v>184</v>
      </c>
      <c r="H977" s="119">
        <v>1775</v>
      </c>
      <c r="I977" s="436">
        <v>1</v>
      </c>
      <c r="J977" s="119">
        <v>1775</v>
      </c>
      <c r="K977" s="119">
        <v>1775</v>
      </c>
      <c r="L977" s="445">
        <v>1</v>
      </c>
      <c r="M977" s="119">
        <v>1775</v>
      </c>
      <c r="N977" s="6" t="s">
        <v>1969</v>
      </c>
      <c r="O977" s="444">
        <v>45748</v>
      </c>
      <c r="P977" s="33" t="str">
        <f>HYPERLINK("https://my.zakupivli.pro/remote/dispatcher/state_purchase_view/58476155", "UA-2025-04-01-011215-a")</f>
        <v>UA-2025-04-01-011215-a</v>
      </c>
      <c r="Q977" s="466">
        <v>1774.8041800000001</v>
      </c>
      <c r="R977" s="466">
        <v>1</v>
      </c>
      <c r="S977" s="466">
        <v>1774.8041800000001</v>
      </c>
      <c r="T977" s="467">
        <v>45771</v>
      </c>
      <c r="U977" s="436"/>
      <c r="V977" s="445"/>
    </row>
    <row r="978" spans="1:22" ht="62.4" x14ac:dyDescent="0.3">
      <c r="A978" s="436">
        <v>972</v>
      </c>
      <c r="B978" s="446" t="s">
        <v>40</v>
      </c>
      <c r="C978" s="44" t="s">
        <v>41</v>
      </c>
      <c r="D978" s="436"/>
      <c r="E978" s="446" t="s">
        <v>20</v>
      </c>
      <c r="F978" s="44" t="s">
        <v>1971</v>
      </c>
      <c r="G978" s="446" t="s">
        <v>184</v>
      </c>
      <c r="H978" s="436">
        <v>540.92614000000003</v>
      </c>
      <c r="I978" s="436">
        <v>1</v>
      </c>
      <c r="J978" s="446">
        <v>540.92614000000003</v>
      </c>
      <c r="K978" s="446">
        <v>540.92614000000003</v>
      </c>
      <c r="L978" s="446">
        <v>1</v>
      </c>
      <c r="M978" s="446">
        <v>540.92614000000003</v>
      </c>
      <c r="N978" s="6" t="s">
        <v>1977</v>
      </c>
      <c r="O978" s="437">
        <v>45754</v>
      </c>
      <c r="P978" s="33" t="str">
        <f>HYPERLINK("https://my.zakupivli.pro/remote/dispatcher/state_purchase_view/58600113", "UA-2025-04-07-011371-a")</f>
        <v>UA-2025-04-07-011371-a</v>
      </c>
      <c r="Q978" s="446">
        <v>540.92614000000003</v>
      </c>
      <c r="R978" s="446">
        <v>1</v>
      </c>
      <c r="S978" s="446">
        <v>540.92614000000003</v>
      </c>
      <c r="T978" s="447">
        <v>45754</v>
      </c>
      <c r="U978" s="436"/>
      <c r="V978" s="446" t="s">
        <v>59</v>
      </c>
    </row>
    <row r="979" spans="1:22" ht="62.4" x14ac:dyDescent="0.3">
      <c r="A979" s="436">
        <v>973</v>
      </c>
      <c r="B979" s="446" t="s">
        <v>40</v>
      </c>
      <c r="C979" s="44" t="s">
        <v>41</v>
      </c>
      <c r="D979" s="436"/>
      <c r="E979" s="446" t="s">
        <v>20</v>
      </c>
      <c r="F979" s="44" t="s">
        <v>1972</v>
      </c>
      <c r="G979" s="446" t="s">
        <v>184</v>
      </c>
      <c r="H979" s="436">
        <v>72216.95</v>
      </c>
      <c r="I979" s="436">
        <v>1</v>
      </c>
      <c r="J979" s="446">
        <v>72216.95</v>
      </c>
      <c r="K979" s="446">
        <v>72216.95</v>
      </c>
      <c r="L979" s="446">
        <v>1</v>
      </c>
      <c r="M979" s="446">
        <v>72216.95</v>
      </c>
      <c r="N979" s="6" t="s">
        <v>1978</v>
      </c>
      <c r="O979" s="447">
        <v>45754</v>
      </c>
      <c r="P979" s="33" t="str">
        <f>HYPERLINK("https://my.zakupivli.pro/remote/dispatcher/state_purchase_view/58599837", "UA-2025-04-07-011210-a")</f>
        <v>UA-2025-04-07-011210-a</v>
      </c>
      <c r="Q979" s="446">
        <v>72216.95</v>
      </c>
      <c r="R979" s="446">
        <v>1</v>
      </c>
      <c r="S979" s="446">
        <v>72216.95</v>
      </c>
      <c r="T979" s="447">
        <v>45754</v>
      </c>
      <c r="U979" s="436"/>
      <c r="V979" s="446" t="s">
        <v>59</v>
      </c>
    </row>
    <row r="980" spans="1:22" ht="93.6" x14ac:dyDescent="0.3">
      <c r="A980" s="436">
        <v>974</v>
      </c>
      <c r="B980" s="446" t="s">
        <v>40</v>
      </c>
      <c r="C980" s="44" t="s">
        <v>41</v>
      </c>
      <c r="D980" s="436"/>
      <c r="E980" s="446" t="s">
        <v>20</v>
      </c>
      <c r="F980" s="44" t="s">
        <v>1973</v>
      </c>
      <c r="G980" s="446" t="s">
        <v>184</v>
      </c>
      <c r="H980" s="436">
        <v>237.53351000000001</v>
      </c>
      <c r="I980" s="436">
        <v>1</v>
      </c>
      <c r="J980" s="446">
        <v>237.53351000000001</v>
      </c>
      <c r="K980" s="446">
        <v>237.53351000000001</v>
      </c>
      <c r="L980" s="446">
        <v>1</v>
      </c>
      <c r="M980" s="446">
        <v>237.53351000000001</v>
      </c>
      <c r="N980" s="6" t="s">
        <v>1979</v>
      </c>
      <c r="O980" s="447">
        <v>45754</v>
      </c>
      <c r="P980" s="33" t="str">
        <f>HYPERLINK("https://my.zakupivli.pro/remote/dispatcher/state_purchase_view/58599401", "UA-2025-04-07-011056-a")</f>
        <v>UA-2025-04-07-011056-a</v>
      </c>
      <c r="Q980" s="446">
        <v>237.53351000000001</v>
      </c>
      <c r="R980" s="446">
        <v>1</v>
      </c>
      <c r="S980" s="446">
        <v>237.53351000000001</v>
      </c>
      <c r="T980" s="447">
        <v>45754</v>
      </c>
      <c r="U980" s="436"/>
      <c r="V980" s="446" t="s">
        <v>59</v>
      </c>
    </row>
    <row r="981" spans="1:22" ht="93.6" x14ac:dyDescent="0.3">
      <c r="A981" s="436">
        <v>975</v>
      </c>
      <c r="B981" s="446" t="s">
        <v>40</v>
      </c>
      <c r="C981" s="44" t="s">
        <v>41</v>
      </c>
      <c r="D981" s="436"/>
      <c r="E981" s="446" t="s">
        <v>20</v>
      </c>
      <c r="F981" s="44" t="s">
        <v>1974</v>
      </c>
      <c r="G981" s="446" t="s">
        <v>184</v>
      </c>
      <c r="H981" s="436">
        <v>263.96899999999999</v>
      </c>
      <c r="I981" s="436">
        <v>1</v>
      </c>
      <c r="J981" s="446">
        <v>263.96899999999999</v>
      </c>
      <c r="K981" s="446">
        <v>263.96899999999999</v>
      </c>
      <c r="L981" s="446">
        <v>1</v>
      </c>
      <c r="M981" s="446">
        <v>263.96899999999999</v>
      </c>
      <c r="N981" s="6" t="s">
        <v>1980</v>
      </c>
      <c r="O981" s="447">
        <v>45754</v>
      </c>
      <c r="P981" s="33" t="str">
        <f>HYPERLINK("https://my.zakupivli.pro/remote/dispatcher/state_purchase_view/58599183", "UA-2025-04-07-010912-a")</f>
        <v>UA-2025-04-07-010912-a</v>
      </c>
      <c r="Q981" s="446">
        <v>263.96899999999999</v>
      </c>
      <c r="R981" s="446">
        <v>1</v>
      </c>
      <c r="S981" s="446">
        <v>263.96899999999999</v>
      </c>
      <c r="T981" s="447">
        <v>45754</v>
      </c>
      <c r="U981" s="436"/>
      <c r="V981" s="446" t="s">
        <v>59</v>
      </c>
    </row>
    <row r="982" spans="1:22" ht="62.4" x14ac:dyDescent="0.3">
      <c r="A982" s="436">
        <v>976</v>
      </c>
      <c r="B982" s="446" t="s">
        <v>40</v>
      </c>
      <c r="C982" s="44" t="s">
        <v>884</v>
      </c>
      <c r="D982" s="436"/>
      <c r="E982" s="446" t="s">
        <v>20</v>
      </c>
      <c r="F982" s="44" t="s">
        <v>1975</v>
      </c>
      <c r="G982" s="446" t="s">
        <v>184</v>
      </c>
      <c r="H982" s="446">
        <v>188.37469999999999</v>
      </c>
      <c r="I982" s="436">
        <v>1</v>
      </c>
      <c r="J982" s="446">
        <v>188.37469999999999</v>
      </c>
      <c r="K982" s="446">
        <v>188.37469999999999</v>
      </c>
      <c r="L982" s="446">
        <v>1</v>
      </c>
      <c r="M982" s="446">
        <v>188.37469999999999</v>
      </c>
      <c r="N982" s="6" t="s">
        <v>1981</v>
      </c>
      <c r="O982" s="447">
        <v>45754</v>
      </c>
      <c r="P982" s="33" t="str">
        <f>HYPERLINK("https://my.zakupivli.pro/remote/dispatcher/state_purchase_view/58589905", "UA-2025-04-07-006839-a")</f>
        <v>UA-2025-04-07-006839-a</v>
      </c>
      <c r="Q982" s="446">
        <v>188.37469999999999</v>
      </c>
      <c r="R982" s="446">
        <v>1</v>
      </c>
      <c r="S982" s="446">
        <v>188.37469999999999</v>
      </c>
      <c r="T982" s="447">
        <v>45754</v>
      </c>
      <c r="U982" s="436"/>
      <c r="V982" s="446" t="s">
        <v>59</v>
      </c>
    </row>
    <row r="983" spans="1:22" ht="78" x14ac:dyDescent="0.3">
      <c r="A983" s="436">
        <v>977</v>
      </c>
      <c r="B983" s="446" t="s">
        <v>40</v>
      </c>
      <c r="C983" s="44" t="s">
        <v>41</v>
      </c>
      <c r="D983" s="436"/>
      <c r="E983" s="446" t="s">
        <v>20</v>
      </c>
      <c r="F983" s="44" t="s">
        <v>1596</v>
      </c>
      <c r="G983" s="446" t="s">
        <v>184</v>
      </c>
      <c r="H983" s="446">
        <v>72.577250000000006</v>
      </c>
      <c r="I983" s="436">
        <v>1</v>
      </c>
      <c r="J983" s="436">
        <v>72.577250000000006</v>
      </c>
      <c r="K983" s="446">
        <v>72.577250000000006</v>
      </c>
      <c r="L983" s="446">
        <v>1</v>
      </c>
      <c r="M983" s="446">
        <v>72.577250000000006</v>
      </c>
      <c r="N983" s="6" t="s">
        <v>1982</v>
      </c>
      <c r="O983" s="447">
        <v>45754</v>
      </c>
      <c r="P983" s="33" t="str">
        <f>HYPERLINK("https://my.zakupivli.pro/remote/dispatcher/state_purchase_view/58589458", "UA-2025-04-07-006636-a")</f>
        <v>UA-2025-04-07-006636-a</v>
      </c>
      <c r="Q983" s="446">
        <v>72.577250000000006</v>
      </c>
      <c r="R983" s="446">
        <v>1</v>
      </c>
      <c r="S983" s="446">
        <v>72.577250000000006</v>
      </c>
      <c r="T983" s="447">
        <v>45754</v>
      </c>
      <c r="U983" s="436"/>
      <c r="V983" s="446" t="s">
        <v>59</v>
      </c>
    </row>
    <row r="984" spans="1:22" ht="109.2" x14ac:dyDescent="0.3">
      <c r="A984" s="436">
        <v>978</v>
      </c>
      <c r="B984" s="446" t="s">
        <v>40</v>
      </c>
      <c r="C984" s="44" t="s">
        <v>41</v>
      </c>
      <c r="D984" s="436"/>
      <c r="E984" s="446" t="s">
        <v>20</v>
      </c>
      <c r="F984" s="44" t="s">
        <v>1976</v>
      </c>
      <c r="G984" s="446" t="s">
        <v>184</v>
      </c>
      <c r="H984" s="436">
        <v>621.60866999999996</v>
      </c>
      <c r="I984" s="436">
        <v>1</v>
      </c>
      <c r="J984" s="446">
        <v>621.60866999999996</v>
      </c>
      <c r="K984" s="446">
        <v>621.60866999999996</v>
      </c>
      <c r="L984" s="446">
        <v>1</v>
      </c>
      <c r="M984" s="446">
        <v>621.60866999999996</v>
      </c>
      <c r="N984" s="6" t="s">
        <v>1983</v>
      </c>
      <c r="O984" s="447">
        <v>45754</v>
      </c>
      <c r="P984" s="33" t="str">
        <f>HYPERLINK("https://my.zakupivli.pro/remote/dispatcher/state_purchase_view/58575307", "UA-2025-04-07-000293-a")</f>
        <v>UA-2025-04-07-000293-a</v>
      </c>
      <c r="Q984" s="446">
        <v>621.60866999999996</v>
      </c>
      <c r="R984" s="446">
        <v>1</v>
      </c>
      <c r="S984" s="446">
        <v>621.60866999999996</v>
      </c>
      <c r="T984" s="447">
        <v>45751</v>
      </c>
      <c r="U984" s="436"/>
      <c r="V984" s="446" t="s">
        <v>59</v>
      </c>
    </row>
    <row r="985" spans="1:22" ht="62.4" x14ac:dyDescent="0.3">
      <c r="A985" s="436">
        <v>979</v>
      </c>
      <c r="B985" s="436" t="s">
        <v>21</v>
      </c>
      <c r="C985" s="44" t="s">
        <v>969</v>
      </c>
      <c r="D985" s="436"/>
      <c r="E985" s="436" t="s">
        <v>75</v>
      </c>
      <c r="F985" s="225" t="s">
        <v>2012</v>
      </c>
      <c r="G985" s="436" t="s">
        <v>185</v>
      </c>
      <c r="H985" s="436">
        <v>78.594999999999999</v>
      </c>
      <c r="I985" s="436">
        <v>25</v>
      </c>
      <c r="J985" s="449">
        <v>78.594999999999999</v>
      </c>
      <c r="K985" s="449">
        <v>78.594999999999999</v>
      </c>
      <c r="L985" s="449">
        <v>25</v>
      </c>
      <c r="M985" s="449">
        <v>78.594999999999999</v>
      </c>
      <c r="N985" s="6" t="s">
        <v>2013</v>
      </c>
      <c r="O985" s="437">
        <v>45755</v>
      </c>
      <c r="P985" s="33" t="str">
        <f>HYPERLINK("https://my.zakupivli.pro/remote/dispatcher/state_purchase_view/58613538", "UA-2025-04-08-003191-a")</f>
        <v>UA-2025-04-08-003191-a</v>
      </c>
      <c r="Q985" s="449">
        <v>78.594999999999999</v>
      </c>
      <c r="R985" s="449">
        <v>25</v>
      </c>
      <c r="S985" s="449">
        <v>78.594999999999999</v>
      </c>
      <c r="T985" s="450">
        <v>45755</v>
      </c>
      <c r="U985" s="436"/>
      <c r="V985" s="449" t="s">
        <v>59</v>
      </c>
    </row>
    <row r="986" spans="1:22" ht="109.2" x14ac:dyDescent="0.3">
      <c r="A986" s="436">
        <v>980</v>
      </c>
      <c r="B986" s="436" t="s">
        <v>40</v>
      </c>
      <c r="C986" s="44" t="s">
        <v>884</v>
      </c>
      <c r="D986" s="436"/>
      <c r="E986" s="436" t="s">
        <v>20</v>
      </c>
      <c r="F986" s="44" t="s">
        <v>2014</v>
      </c>
      <c r="G986" s="436" t="s">
        <v>184</v>
      </c>
      <c r="H986" s="436">
        <v>353.7296</v>
      </c>
      <c r="I986" s="436">
        <v>1</v>
      </c>
      <c r="J986" s="449">
        <v>353.7296</v>
      </c>
      <c r="K986" s="449">
        <v>353.7296</v>
      </c>
      <c r="L986" s="449">
        <v>1</v>
      </c>
      <c r="M986" s="449">
        <v>353.7296</v>
      </c>
      <c r="N986" s="6" t="s">
        <v>2018</v>
      </c>
      <c r="O986" s="437">
        <v>45756</v>
      </c>
      <c r="P986" s="33" t="str">
        <f>HYPERLINK("https://my.zakupivli.pro/remote/dispatcher/state_purchase_view/58657540", "UA-2025-04-09-008129-a")</f>
        <v>UA-2025-04-09-008129-a</v>
      </c>
      <c r="Q986" s="449">
        <v>353.7296</v>
      </c>
      <c r="R986" s="449">
        <v>1</v>
      </c>
      <c r="S986" s="449">
        <v>353.7296</v>
      </c>
      <c r="T986" s="450">
        <v>45755</v>
      </c>
      <c r="U986" s="436"/>
      <c r="V986" s="449" t="s">
        <v>59</v>
      </c>
    </row>
    <row r="987" spans="1:22" ht="124.8" x14ac:dyDescent="0.3">
      <c r="A987" s="436">
        <v>981</v>
      </c>
      <c r="B987" s="436" t="s">
        <v>40</v>
      </c>
      <c r="C987" s="44" t="s">
        <v>884</v>
      </c>
      <c r="D987" s="436"/>
      <c r="E987" s="436" t="s">
        <v>20</v>
      </c>
      <c r="F987" s="44" t="s">
        <v>2015</v>
      </c>
      <c r="G987" s="449" t="s">
        <v>184</v>
      </c>
      <c r="H987" s="436">
        <v>82.641300000000001</v>
      </c>
      <c r="I987" s="436">
        <v>1</v>
      </c>
      <c r="J987" s="449">
        <v>82.641300000000001</v>
      </c>
      <c r="K987" s="449">
        <v>82.641300000000001</v>
      </c>
      <c r="L987" s="449">
        <v>1</v>
      </c>
      <c r="M987" s="449">
        <v>82.641300000000001</v>
      </c>
      <c r="N987" s="6" t="s">
        <v>2019</v>
      </c>
      <c r="O987" s="450">
        <v>45756</v>
      </c>
      <c r="P987" s="33" t="str">
        <f>HYPERLINK("https://my.zakupivli.pro/remote/dispatcher/state_purchase_view/58656841", "UA-2025-04-09-007809-a")</f>
        <v>UA-2025-04-09-007809-a</v>
      </c>
      <c r="Q987" s="449">
        <v>82.641300000000001</v>
      </c>
      <c r="R987" s="449">
        <v>1</v>
      </c>
      <c r="S987" s="449">
        <v>82.641300000000001</v>
      </c>
      <c r="T987" s="450">
        <v>45755</v>
      </c>
      <c r="U987" s="436"/>
      <c r="V987" s="449" t="s">
        <v>59</v>
      </c>
    </row>
    <row r="988" spans="1:22" ht="109.2" x14ac:dyDescent="0.3">
      <c r="A988" s="436">
        <v>982</v>
      </c>
      <c r="B988" s="436" t="s">
        <v>40</v>
      </c>
      <c r="C988" s="44" t="s">
        <v>41</v>
      </c>
      <c r="D988" s="436"/>
      <c r="E988" s="436" t="s">
        <v>20</v>
      </c>
      <c r="F988" s="44" t="s">
        <v>2016</v>
      </c>
      <c r="G988" s="449" t="s">
        <v>184</v>
      </c>
      <c r="H988" s="436">
        <v>293.67608999999999</v>
      </c>
      <c r="I988" s="436">
        <v>1</v>
      </c>
      <c r="J988" s="449">
        <v>293.67608999999999</v>
      </c>
      <c r="K988" s="449">
        <v>293.67608999999999</v>
      </c>
      <c r="L988" s="449">
        <v>1</v>
      </c>
      <c r="M988" s="449">
        <v>293.67608999999999</v>
      </c>
      <c r="N988" s="6" t="s">
        <v>2020</v>
      </c>
      <c r="O988" s="450">
        <v>45756</v>
      </c>
      <c r="P988" s="33" t="str">
        <f>HYPERLINK("https://my.zakupivli.pro/remote/dispatcher/state_purchase_view/58656209", "UA-2025-04-09-007528-a")</f>
        <v>UA-2025-04-09-007528-a</v>
      </c>
      <c r="Q988" s="449">
        <v>293.67608999999999</v>
      </c>
      <c r="R988" s="449">
        <v>1</v>
      </c>
      <c r="S988" s="449">
        <v>293.67608999999999</v>
      </c>
      <c r="T988" s="450">
        <v>45755</v>
      </c>
      <c r="U988" s="436"/>
      <c r="V988" s="449" t="s">
        <v>59</v>
      </c>
    </row>
    <row r="989" spans="1:22" ht="124.8" customHeight="1" x14ac:dyDescent="0.3">
      <c r="A989" s="436">
        <v>983</v>
      </c>
      <c r="B989" s="436" t="s">
        <v>40</v>
      </c>
      <c r="C989" s="44" t="s">
        <v>41</v>
      </c>
      <c r="D989" s="436"/>
      <c r="E989" s="436" t="s">
        <v>20</v>
      </c>
      <c r="F989" s="44" t="s">
        <v>2017</v>
      </c>
      <c r="G989" s="449" t="s">
        <v>184</v>
      </c>
      <c r="H989" s="449">
        <v>99.468768999999995</v>
      </c>
      <c r="I989" s="436">
        <v>1</v>
      </c>
      <c r="J989" s="449">
        <v>99.468768999999995</v>
      </c>
      <c r="K989" s="449">
        <v>99.468768999999995</v>
      </c>
      <c r="L989" s="449">
        <v>1</v>
      </c>
      <c r="M989" s="449">
        <v>99.468768999999995</v>
      </c>
      <c r="N989" s="6" t="s">
        <v>2021</v>
      </c>
      <c r="O989" s="450">
        <v>45756</v>
      </c>
      <c r="P989" s="33" t="str">
        <f>HYPERLINK("https://my.zakupivli.pro/remote/dispatcher/state_purchase_view/58651905", "UA-2025-04-09-005554-a")</f>
        <v>UA-2025-04-09-005554-a</v>
      </c>
      <c r="Q989" s="449">
        <v>99.468768999999995</v>
      </c>
      <c r="R989" s="449">
        <v>1</v>
      </c>
      <c r="S989" s="449">
        <v>99.468768999999995</v>
      </c>
      <c r="T989" s="450">
        <v>45755</v>
      </c>
      <c r="U989" s="436"/>
      <c r="V989" s="449" t="s">
        <v>59</v>
      </c>
    </row>
    <row r="990" spans="1:22" ht="43.2" x14ac:dyDescent="0.3">
      <c r="A990" s="436">
        <v>984</v>
      </c>
      <c r="B990" s="436" t="s">
        <v>21</v>
      </c>
      <c r="C990" s="41" t="s">
        <v>173</v>
      </c>
      <c r="D990" s="436"/>
      <c r="E990" s="436" t="s">
        <v>75</v>
      </c>
      <c r="F990" s="85" t="s">
        <v>2022</v>
      </c>
      <c r="G990" s="436" t="s">
        <v>186</v>
      </c>
      <c r="H990" s="436"/>
      <c r="I990" s="436">
        <v>43</v>
      </c>
      <c r="J990" s="436">
        <v>1654.9045799999999</v>
      </c>
      <c r="K990" s="436"/>
      <c r="L990" s="452">
        <v>43</v>
      </c>
      <c r="M990" s="452">
        <v>1654.9045799999999</v>
      </c>
      <c r="N990" s="6" t="s">
        <v>2023</v>
      </c>
      <c r="O990" s="437">
        <v>45757</v>
      </c>
      <c r="P990" s="33" t="str">
        <f>HYPERLINK("https://my.zakupivli.pro/remote/dispatcher/state_purchase_view/58679096", "UA-2025-04-10-002695-a")</f>
        <v>UA-2025-04-10-002695-a</v>
      </c>
      <c r="Q990" s="448"/>
      <c r="R990" s="448">
        <v>43</v>
      </c>
      <c r="S990" s="448">
        <v>1652.11</v>
      </c>
      <c r="T990" s="443">
        <v>45782</v>
      </c>
      <c r="U990" s="436"/>
      <c r="V990" s="436"/>
    </row>
    <row r="991" spans="1:22" ht="62.4" x14ac:dyDescent="0.3">
      <c r="A991" s="436">
        <v>985</v>
      </c>
      <c r="B991" s="436" t="s">
        <v>21</v>
      </c>
      <c r="C991" s="44" t="s">
        <v>1515</v>
      </c>
      <c r="D991" s="436"/>
      <c r="E991" s="456" t="s">
        <v>75</v>
      </c>
      <c r="F991" s="44" t="s">
        <v>2041</v>
      </c>
      <c r="G991" s="436" t="s">
        <v>185</v>
      </c>
      <c r="H991" s="436"/>
      <c r="I991" s="436">
        <v>11</v>
      </c>
      <c r="J991" s="436">
        <v>55.299190000000003</v>
      </c>
      <c r="K991" s="436"/>
      <c r="L991" s="456">
        <v>11</v>
      </c>
      <c r="M991" s="456">
        <v>55.299190000000003</v>
      </c>
      <c r="N991" s="6" t="s">
        <v>2042</v>
      </c>
      <c r="O991" s="437">
        <v>45761</v>
      </c>
      <c r="P991" s="459" t="str">
        <f>HYPERLINK("https://my.zakupivli.pro/remote/dispatcher/state_purchase_view/58741981", "UA-2025-04-14-002092-a")</f>
        <v>UA-2025-04-14-002092-a</v>
      </c>
      <c r="Q991" s="436"/>
      <c r="R991" s="456">
        <v>11</v>
      </c>
      <c r="S991" s="456">
        <v>55.299190000000003</v>
      </c>
      <c r="T991" s="455">
        <v>45761</v>
      </c>
      <c r="U991" s="436"/>
      <c r="V991" s="456" t="s">
        <v>59</v>
      </c>
    </row>
    <row r="992" spans="1:22" ht="62.4" x14ac:dyDescent="0.3">
      <c r="A992" s="436">
        <v>986</v>
      </c>
      <c r="B992" s="436" t="s">
        <v>21</v>
      </c>
      <c r="C992" s="44" t="s">
        <v>405</v>
      </c>
      <c r="D992" s="436"/>
      <c r="E992" s="436" t="s">
        <v>2045</v>
      </c>
      <c r="F992" s="44" t="s">
        <v>2043</v>
      </c>
      <c r="G992" s="436" t="s">
        <v>185</v>
      </c>
      <c r="H992" s="436"/>
      <c r="I992" s="436">
        <v>670</v>
      </c>
      <c r="J992" s="436">
        <v>1077.7565</v>
      </c>
      <c r="K992" s="436"/>
      <c r="L992" s="457">
        <v>670</v>
      </c>
      <c r="M992" s="457">
        <v>1077.7565</v>
      </c>
      <c r="N992" s="6" t="s">
        <v>2046</v>
      </c>
      <c r="O992" s="437">
        <v>45762</v>
      </c>
      <c r="P992" s="33" t="str">
        <f>HYPERLINK("https://my.zakupivli.pro/remote/dispatcher/state_purchase_view/58797476", "UA-2025-04-15-012874-a")</f>
        <v>UA-2025-04-15-012874-a</v>
      </c>
      <c r="Q992" s="448"/>
      <c r="R992" s="448">
        <v>670</v>
      </c>
      <c r="S992" s="448">
        <v>1077.7565</v>
      </c>
      <c r="T992" s="443">
        <v>45783</v>
      </c>
      <c r="U992" s="436"/>
      <c r="V992" s="436"/>
    </row>
    <row r="993" spans="1:22" ht="140.4" customHeight="1" x14ac:dyDescent="0.3">
      <c r="A993" s="457">
        <v>987</v>
      </c>
      <c r="B993" s="457" t="s">
        <v>40</v>
      </c>
      <c r="C993" s="44" t="s">
        <v>41</v>
      </c>
      <c r="D993" s="457"/>
      <c r="E993" s="457" t="s">
        <v>88</v>
      </c>
      <c r="F993" s="44" t="s">
        <v>2044</v>
      </c>
      <c r="G993" s="457" t="s">
        <v>184</v>
      </c>
      <c r="H993" s="457">
        <v>60008.99267</v>
      </c>
      <c r="I993" s="457">
        <v>1</v>
      </c>
      <c r="J993" s="457">
        <v>60008.99267</v>
      </c>
      <c r="K993" s="457">
        <v>60008.99267</v>
      </c>
      <c r="L993" s="457">
        <v>1</v>
      </c>
      <c r="M993" s="457">
        <v>60008.99267</v>
      </c>
      <c r="N993" s="6" t="s">
        <v>2047</v>
      </c>
      <c r="O993" s="458">
        <v>45762</v>
      </c>
      <c r="P993" s="33" t="str">
        <f>HYPERLINK("https://my.zakupivli.pro/remote/dispatcher/state_purchase_view/58796029", "UA-2025-04-15-012229-a")</f>
        <v>UA-2025-04-15-012229-a</v>
      </c>
      <c r="Q993" s="448">
        <v>60001.892</v>
      </c>
      <c r="R993" s="448">
        <v>1</v>
      </c>
      <c r="S993" s="448">
        <v>60001.892</v>
      </c>
      <c r="T993" s="443">
        <v>45798</v>
      </c>
      <c r="U993" s="457"/>
      <c r="V993" s="457"/>
    </row>
    <row r="994" spans="1:22" ht="62.4" x14ac:dyDescent="0.3">
      <c r="A994" s="457">
        <v>988</v>
      </c>
      <c r="B994" s="457" t="s">
        <v>40</v>
      </c>
      <c r="C994" s="44" t="s">
        <v>541</v>
      </c>
      <c r="D994" s="457"/>
      <c r="E994" s="457" t="s">
        <v>75</v>
      </c>
      <c r="F994" s="44" t="s">
        <v>1861</v>
      </c>
      <c r="G994" s="457" t="s">
        <v>184</v>
      </c>
      <c r="H994" s="457">
        <v>408.31729000000001</v>
      </c>
      <c r="I994" s="457">
        <v>1</v>
      </c>
      <c r="J994" s="457">
        <v>408.31729000000001</v>
      </c>
      <c r="K994" s="457">
        <v>408.31729000000001</v>
      </c>
      <c r="L994" s="457">
        <v>1</v>
      </c>
      <c r="M994" s="457">
        <v>408.31729000000001</v>
      </c>
      <c r="N994" s="6" t="s">
        <v>2048</v>
      </c>
      <c r="O994" s="458">
        <v>45762</v>
      </c>
      <c r="P994" s="33" t="str">
        <f>HYPERLINK("https://my.zakupivli.pro/remote/dispatcher/state_purchase_view/58774811", "UA-2025-04-15-002650-a")</f>
        <v>UA-2025-04-15-002650-a</v>
      </c>
      <c r="Q994" s="457">
        <v>408.31729000000001</v>
      </c>
      <c r="R994" s="457">
        <v>1</v>
      </c>
      <c r="S994" s="457">
        <v>408.31729000000001</v>
      </c>
      <c r="T994" s="458">
        <v>45761</v>
      </c>
      <c r="U994" s="457"/>
      <c r="V994" s="457" t="s">
        <v>59</v>
      </c>
    </row>
    <row r="995" spans="1:22" ht="156" x14ac:dyDescent="0.3">
      <c r="A995" s="457">
        <v>989</v>
      </c>
      <c r="B995" s="457" t="s">
        <v>40</v>
      </c>
      <c r="C995" s="44" t="s">
        <v>884</v>
      </c>
      <c r="D995" s="457"/>
      <c r="E995" s="457" t="s">
        <v>20</v>
      </c>
      <c r="F995" s="44" t="s">
        <v>2049</v>
      </c>
      <c r="G995" s="457" t="s">
        <v>184</v>
      </c>
      <c r="H995" s="119">
        <v>2087.75</v>
      </c>
      <c r="I995" s="457">
        <v>1</v>
      </c>
      <c r="J995" s="119">
        <v>2087.75</v>
      </c>
      <c r="K995" s="119">
        <v>2087.75</v>
      </c>
      <c r="L995" s="460">
        <v>1</v>
      </c>
      <c r="M995" s="119">
        <v>2087.75</v>
      </c>
      <c r="N995" s="6" t="s">
        <v>2050</v>
      </c>
      <c r="O995" s="458">
        <v>45764</v>
      </c>
      <c r="P995" s="33" t="str">
        <f>HYPERLINK("https://my.zakupivli.pro/remote/dispatcher/state_purchase_view/58831849", "UA-2025-04-17-000408-a")</f>
        <v>UA-2025-04-17-000408-a</v>
      </c>
      <c r="Q995" s="448">
        <v>2087.6839300000001</v>
      </c>
      <c r="R995" s="448">
        <v>1</v>
      </c>
      <c r="S995" s="448">
        <v>2087.6839300000001</v>
      </c>
      <c r="T995" s="443">
        <v>45790</v>
      </c>
      <c r="U995" s="457"/>
      <c r="V995" s="457"/>
    </row>
    <row r="996" spans="1:22" ht="62.4" x14ac:dyDescent="0.3">
      <c r="A996" s="457">
        <v>990</v>
      </c>
      <c r="B996" s="457" t="s">
        <v>40</v>
      </c>
      <c r="C996" s="44" t="s">
        <v>41</v>
      </c>
      <c r="D996" s="457"/>
      <c r="E996" s="457" t="s">
        <v>20</v>
      </c>
      <c r="F996" s="44" t="s">
        <v>2051</v>
      </c>
      <c r="G996" s="457" t="s">
        <v>184</v>
      </c>
      <c r="H996" s="457">
        <v>614.77817000000005</v>
      </c>
      <c r="I996" s="457">
        <v>1</v>
      </c>
      <c r="J996" s="460">
        <v>614.77817000000005</v>
      </c>
      <c r="K996" s="460">
        <v>614.77817000000005</v>
      </c>
      <c r="L996" s="460">
        <v>1</v>
      </c>
      <c r="M996" s="460">
        <v>614.77817000000005</v>
      </c>
      <c r="N996" s="6" t="s">
        <v>2052</v>
      </c>
      <c r="O996" s="458">
        <v>45764</v>
      </c>
      <c r="P996" s="33" t="str">
        <f>HYPERLINK("https://my.zakupivli.pro/remote/dispatcher/state_purchase_view/58853384", "UA-2025-04-17-010179-a")</f>
        <v>UA-2025-04-17-010179-a</v>
      </c>
      <c r="Q996" s="460">
        <v>614.77817000000005</v>
      </c>
      <c r="R996" s="460">
        <v>1</v>
      </c>
      <c r="S996" s="460">
        <v>614.77817000000005</v>
      </c>
      <c r="T996" s="461">
        <v>45764</v>
      </c>
      <c r="U996" s="457"/>
      <c r="V996" s="460" t="s">
        <v>59</v>
      </c>
    </row>
    <row r="997" spans="1:22" ht="140.4" x14ac:dyDescent="0.3">
      <c r="A997" s="457">
        <v>991</v>
      </c>
      <c r="B997" s="462" t="s">
        <v>40</v>
      </c>
      <c r="C997" s="44" t="s">
        <v>41</v>
      </c>
      <c r="D997" s="457"/>
      <c r="E997" s="457" t="s">
        <v>88</v>
      </c>
      <c r="F997" s="44" t="s">
        <v>1954</v>
      </c>
      <c r="G997" s="462" t="s">
        <v>184</v>
      </c>
      <c r="H997" s="457">
        <v>850.11284999999998</v>
      </c>
      <c r="I997" s="457">
        <v>1</v>
      </c>
      <c r="J997" s="462">
        <v>850.11284999999998</v>
      </c>
      <c r="K997" s="462">
        <v>850.11284999999998</v>
      </c>
      <c r="L997" s="462">
        <v>1</v>
      </c>
      <c r="M997" s="462">
        <v>850.11284999999998</v>
      </c>
      <c r="N997" s="6" t="s">
        <v>2053</v>
      </c>
      <c r="O997" s="458">
        <v>45765</v>
      </c>
      <c r="P997" s="465" t="str">
        <f>HYPERLINK("https://my.zakupivli.pro/remote/dispatcher/state_purchase_view/58876022", "UA-2025-04-18-008450-a")</f>
        <v>UA-2025-04-18-008450-a</v>
      </c>
      <c r="Q997" s="448"/>
      <c r="R997" s="448"/>
      <c r="S997" s="448"/>
      <c r="T997" s="443"/>
      <c r="U997" s="457" t="s">
        <v>1793</v>
      </c>
      <c r="V997" s="457"/>
    </row>
    <row r="998" spans="1:22" ht="156" x14ac:dyDescent="0.3">
      <c r="A998" s="457">
        <v>992</v>
      </c>
      <c r="B998" s="462" t="s">
        <v>40</v>
      </c>
      <c r="C998" s="44" t="s">
        <v>41</v>
      </c>
      <c r="D998" s="457"/>
      <c r="E998" s="457" t="s">
        <v>88</v>
      </c>
      <c r="F998" s="44" t="s">
        <v>2054</v>
      </c>
      <c r="G998" s="462" t="s">
        <v>184</v>
      </c>
      <c r="H998" s="457">
        <v>665.31628000000001</v>
      </c>
      <c r="I998" s="457">
        <v>1</v>
      </c>
      <c r="J998" s="462">
        <v>665.31628000000001</v>
      </c>
      <c r="K998" s="462">
        <v>665.31628000000001</v>
      </c>
      <c r="L998" s="462">
        <v>1</v>
      </c>
      <c r="M998" s="462">
        <v>665.31628000000001</v>
      </c>
      <c r="N998" s="6" t="s">
        <v>2055</v>
      </c>
      <c r="O998" s="463">
        <v>45765</v>
      </c>
      <c r="P998" s="33" t="str">
        <f>HYPERLINK("https://my.zakupivli.pro/remote/dispatcher/state_purchase_view/58876357", "UA-2025-04-18-008599-a")</f>
        <v>UA-2025-04-18-008599-a</v>
      </c>
      <c r="Q998" s="448"/>
      <c r="R998" s="448"/>
      <c r="S998" s="448"/>
      <c r="T998" s="443"/>
      <c r="U998" s="475" t="s">
        <v>1793</v>
      </c>
      <c r="V998" s="457"/>
    </row>
    <row r="999" spans="1:22" ht="62.4" x14ac:dyDescent="0.3">
      <c r="A999" s="457">
        <v>993</v>
      </c>
      <c r="B999" s="457" t="s">
        <v>40</v>
      </c>
      <c r="C999" s="44" t="s">
        <v>73</v>
      </c>
      <c r="D999" s="457"/>
      <c r="E999" s="464" t="s">
        <v>75</v>
      </c>
      <c r="F999" s="65" t="s">
        <v>2057</v>
      </c>
      <c r="G999" s="469" t="s">
        <v>184</v>
      </c>
      <c r="H999" s="457">
        <v>117.38764999999999</v>
      </c>
      <c r="I999" s="457">
        <v>1</v>
      </c>
      <c r="J999" s="464">
        <v>117.38764999999999</v>
      </c>
      <c r="K999" s="464">
        <v>117.38764999999999</v>
      </c>
      <c r="L999" s="464">
        <v>1</v>
      </c>
      <c r="M999" s="464">
        <v>117.38764999999999</v>
      </c>
      <c r="N999" s="6" t="s">
        <v>2056</v>
      </c>
      <c r="O999" s="458">
        <v>45680</v>
      </c>
      <c r="P999" s="33" t="str">
        <f>HYPERLINK("https://my.zakupivli.pro/remote/dispatcher/state_purchase_view/58923256", "UA-2025-04-23-000184-a")</f>
        <v>UA-2025-04-23-000184-a</v>
      </c>
      <c r="Q999" s="464">
        <v>117.38764999999999</v>
      </c>
      <c r="R999" s="464">
        <v>1</v>
      </c>
      <c r="S999" s="464">
        <v>117.38764999999999</v>
      </c>
      <c r="T999" s="470">
        <v>45680</v>
      </c>
      <c r="U999" s="457"/>
      <c r="V999" s="464" t="s">
        <v>59</v>
      </c>
    </row>
    <row r="1000" spans="1:22" ht="62.4" x14ac:dyDescent="0.3">
      <c r="A1000" s="469">
        <v>994</v>
      </c>
      <c r="B1000" s="469" t="s">
        <v>40</v>
      </c>
      <c r="C1000" s="44" t="s">
        <v>884</v>
      </c>
      <c r="D1000" s="469"/>
      <c r="E1000" s="469" t="s">
        <v>20</v>
      </c>
      <c r="F1000" s="44" t="s">
        <v>2061</v>
      </c>
      <c r="G1000" s="457" t="s">
        <v>184</v>
      </c>
      <c r="H1000" s="469">
        <v>161.79945000000001</v>
      </c>
      <c r="I1000" s="469">
        <v>1</v>
      </c>
      <c r="J1000" s="469">
        <v>161.79945000000001</v>
      </c>
      <c r="K1000" s="469">
        <v>161.79945000000001</v>
      </c>
      <c r="L1000" s="469">
        <v>1</v>
      </c>
      <c r="M1000" s="469">
        <v>161.79945000000001</v>
      </c>
      <c r="N1000" s="6" t="s">
        <v>2063</v>
      </c>
      <c r="O1000" s="468">
        <v>45777</v>
      </c>
      <c r="P1000" s="33" t="str">
        <f>HYPERLINK("https://my.zakupivli.pro/remote/dispatcher/state_purchase_view/59070654", "UA-2025-04-30-002643-a")</f>
        <v>UA-2025-04-30-002643-a</v>
      </c>
      <c r="Q1000" s="469">
        <v>161.79945000000001</v>
      </c>
      <c r="R1000" s="469">
        <v>1</v>
      </c>
      <c r="S1000" s="469">
        <v>161.79945000000001</v>
      </c>
      <c r="T1000" s="470">
        <v>45777</v>
      </c>
      <c r="U1000" s="469"/>
      <c r="V1000" s="469" t="s">
        <v>59</v>
      </c>
    </row>
    <row r="1001" spans="1:22" ht="62.4" x14ac:dyDescent="0.3">
      <c r="A1001" s="469">
        <v>995</v>
      </c>
      <c r="B1001" s="469" t="s">
        <v>40</v>
      </c>
      <c r="C1001" s="44" t="s">
        <v>884</v>
      </c>
      <c r="D1001" s="469"/>
      <c r="E1001" s="469" t="s">
        <v>20</v>
      </c>
      <c r="F1001" s="44" t="s">
        <v>2062</v>
      </c>
      <c r="G1001" s="469" t="s">
        <v>184</v>
      </c>
      <c r="H1001" s="469">
        <v>63.242350000000002</v>
      </c>
      <c r="I1001" s="469">
        <v>1</v>
      </c>
      <c r="J1001" s="469">
        <v>63.242350000000002</v>
      </c>
      <c r="K1001" s="469">
        <v>63.242350000000002</v>
      </c>
      <c r="L1001" s="469">
        <v>1</v>
      </c>
      <c r="M1001" s="469">
        <v>63.242350000000002</v>
      </c>
      <c r="N1001" s="6" t="s">
        <v>2064</v>
      </c>
      <c r="O1001" s="468">
        <v>45777</v>
      </c>
      <c r="P1001" s="33" t="str">
        <f>HYPERLINK("https://my.zakupivli.pro/remote/dispatcher/state_purchase_view/59069777", "UA-2025-04-30-002296-a")</f>
        <v>UA-2025-04-30-002296-a</v>
      </c>
      <c r="Q1001" s="469">
        <v>63.242350000000002</v>
      </c>
      <c r="R1001" s="469">
        <v>1</v>
      </c>
      <c r="S1001" s="469">
        <v>63.242350000000002</v>
      </c>
      <c r="T1001" s="470">
        <v>45777</v>
      </c>
      <c r="U1001" s="469"/>
      <c r="V1001" s="469" t="s">
        <v>59</v>
      </c>
    </row>
    <row r="1002" spans="1:22" ht="62.4" x14ac:dyDescent="0.3">
      <c r="A1002" s="471">
        <v>996</v>
      </c>
      <c r="B1002" s="471" t="s">
        <v>21</v>
      </c>
      <c r="C1002" s="44" t="s">
        <v>1117</v>
      </c>
      <c r="D1002" s="471"/>
      <c r="E1002" s="471" t="s">
        <v>75</v>
      </c>
      <c r="F1002" s="225" t="s">
        <v>2065</v>
      </c>
      <c r="G1002" s="471" t="s">
        <v>185</v>
      </c>
      <c r="H1002" s="471">
        <v>46.489150000000002</v>
      </c>
      <c r="I1002" s="471">
        <v>1</v>
      </c>
      <c r="J1002" s="471">
        <v>46.489150000000002</v>
      </c>
      <c r="K1002" s="471">
        <v>46.489150000000002</v>
      </c>
      <c r="L1002" s="471">
        <v>1</v>
      </c>
      <c r="M1002" s="471">
        <v>46.489150000000002</v>
      </c>
      <c r="N1002" s="6" t="s">
        <v>2066</v>
      </c>
      <c r="O1002" s="472">
        <v>45778</v>
      </c>
      <c r="P1002" s="33" t="str">
        <f>HYPERLINK("https://my.zakupivli.pro/remote/dispatcher/state_purchase_view/59095527", "UA-2025-05-01-001961-a")</f>
        <v>UA-2025-05-01-001961-a</v>
      </c>
      <c r="Q1002" s="471">
        <v>46.489150000000002</v>
      </c>
      <c r="R1002" s="471">
        <v>1</v>
      </c>
      <c r="S1002" s="471">
        <v>46.489150000000002</v>
      </c>
      <c r="T1002" s="472">
        <v>45778</v>
      </c>
      <c r="U1002" s="471"/>
      <c r="V1002" s="471" t="s">
        <v>59</v>
      </c>
    </row>
    <row r="1003" spans="1:22" ht="62.4" x14ac:dyDescent="0.3">
      <c r="A1003" s="471">
        <v>997</v>
      </c>
      <c r="B1003" s="471" t="s">
        <v>40</v>
      </c>
      <c r="C1003" s="477" t="s">
        <v>884</v>
      </c>
      <c r="D1003" s="471"/>
      <c r="E1003" s="471" t="s">
        <v>20</v>
      </c>
      <c r="F1003" s="44" t="s">
        <v>2067</v>
      </c>
      <c r="G1003" s="471" t="s">
        <v>184</v>
      </c>
      <c r="H1003" s="471">
        <v>124.88800999999999</v>
      </c>
      <c r="I1003" s="471">
        <v>1</v>
      </c>
      <c r="J1003" s="473">
        <v>124.88800999999999</v>
      </c>
      <c r="K1003" s="473">
        <v>124.88800999999999</v>
      </c>
      <c r="L1003" s="473">
        <v>1</v>
      </c>
      <c r="M1003" s="473">
        <v>124.88800999999999</v>
      </c>
      <c r="N1003" s="6" t="s">
        <v>2068</v>
      </c>
      <c r="O1003" s="472">
        <v>45779</v>
      </c>
      <c r="P1003" s="33" t="str">
        <f>HYPERLINK("https://my.zakupivli.pro/remote/dispatcher/state_purchase_view/59128871", "UA-2025-05-02-003008-a")</f>
        <v>UA-2025-05-02-003008-a</v>
      </c>
      <c r="Q1003" s="473">
        <v>124.88800999999999</v>
      </c>
      <c r="R1003" s="473">
        <v>1</v>
      </c>
      <c r="S1003" s="473">
        <v>124.88800999999999</v>
      </c>
      <c r="T1003" s="474">
        <v>45779</v>
      </c>
      <c r="U1003" s="471"/>
      <c r="V1003" s="473" t="s">
        <v>59</v>
      </c>
    </row>
    <row r="1004" spans="1:22" ht="62.4" x14ac:dyDescent="0.3">
      <c r="A1004" s="471">
        <v>998</v>
      </c>
      <c r="B1004" s="475" t="s">
        <v>40</v>
      </c>
      <c r="C1004" s="44" t="s">
        <v>73</v>
      </c>
      <c r="D1004" s="471"/>
      <c r="E1004" s="475" t="s">
        <v>75</v>
      </c>
      <c r="F1004" s="44" t="s">
        <v>2088</v>
      </c>
      <c r="G1004" s="475" t="s">
        <v>184</v>
      </c>
      <c r="H1004" s="471">
        <v>127.15831</v>
      </c>
      <c r="I1004" s="471">
        <v>1</v>
      </c>
      <c r="J1004" s="475">
        <v>127.15831</v>
      </c>
      <c r="K1004" s="475">
        <v>127.15831</v>
      </c>
      <c r="L1004" s="475">
        <v>1</v>
      </c>
      <c r="M1004" s="475">
        <v>127.15831</v>
      </c>
      <c r="N1004" s="6" t="s">
        <v>2097</v>
      </c>
      <c r="O1004" s="472">
        <v>45783</v>
      </c>
      <c r="P1004" s="122" t="str">
        <f>HYPERLINK("https://my.zakupivli.pro/remote/dispatcher/state_purchase_view/59214035", "UA-2025-05-06-012412-a")</f>
        <v>UA-2025-05-06-012412-a</v>
      </c>
      <c r="Q1004" s="475">
        <v>127.15831</v>
      </c>
      <c r="R1004" s="475">
        <v>1</v>
      </c>
      <c r="S1004" s="475">
        <v>127.15831</v>
      </c>
      <c r="T1004" s="476">
        <v>45783</v>
      </c>
      <c r="U1004" s="471"/>
      <c r="V1004" s="475" t="s">
        <v>59</v>
      </c>
    </row>
    <row r="1005" spans="1:22" ht="62.4" x14ac:dyDescent="0.3">
      <c r="A1005" s="471">
        <v>999</v>
      </c>
      <c r="B1005" s="475" t="s">
        <v>40</v>
      </c>
      <c r="C1005" s="44" t="s">
        <v>73</v>
      </c>
      <c r="D1005" s="471"/>
      <c r="E1005" s="475" t="s">
        <v>75</v>
      </c>
      <c r="F1005" s="44" t="s">
        <v>2089</v>
      </c>
      <c r="G1005" s="475" t="s">
        <v>184</v>
      </c>
      <c r="H1005" s="471">
        <v>137.45094</v>
      </c>
      <c r="I1005" s="471">
        <v>1</v>
      </c>
      <c r="J1005" s="475">
        <v>137.45094</v>
      </c>
      <c r="K1005" s="475">
        <v>137.45094</v>
      </c>
      <c r="L1005" s="475">
        <v>1</v>
      </c>
      <c r="M1005" s="475">
        <v>137.45094</v>
      </c>
      <c r="N1005" s="6" t="s">
        <v>2098</v>
      </c>
      <c r="O1005" s="476">
        <v>45783</v>
      </c>
      <c r="P1005" s="122" t="str">
        <f>HYPERLINK("https://my.zakupivli.pro/remote/dispatcher/state_purchase_view/59213415", "UA-2025-05-06-012147-a")</f>
        <v>UA-2025-05-06-012147-a</v>
      </c>
      <c r="Q1005" s="475">
        <v>137.45094</v>
      </c>
      <c r="R1005" s="475">
        <v>1</v>
      </c>
      <c r="S1005" s="475">
        <v>137.45094</v>
      </c>
      <c r="T1005" s="476">
        <v>45783</v>
      </c>
      <c r="U1005" s="471"/>
      <c r="V1005" s="475" t="s">
        <v>59</v>
      </c>
    </row>
    <row r="1006" spans="1:22" ht="62.4" x14ac:dyDescent="0.3">
      <c r="A1006" s="471">
        <v>1000</v>
      </c>
      <c r="B1006" s="475" t="s">
        <v>40</v>
      </c>
      <c r="C1006" s="44" t="s">
        <v>73</v>
      </c>
      <c r="D1006" s="471"/>
      <c r="E1006" s="475" t="s">
        <v>75</v>
      </c>
      <c r="F1006" s="44" t="s">
        <v>2090</v>
      </c>
      <c r="G1006" s="475" t="s">
        <v>184</v>
      </c>
      <c r="H1006" s="471">
        <v>150.7722</v>
      </c>
      <c r="I1006" s="471">
        <v>1</v>
      </c>
      <c r="J1006" s="475">
        <v>150.7722</v>
      </c>
      <c r="K1006" s="475">
        <v>150.7722</v>
      </c>
      <c r="L1006" s="475">
        <v>1</v>
      </c>
      <c r="M1006" s="475">
        <v>150.7722</v>
      </c>
      <c r="N1006" s="6" t="s">
        <v>2099</v>
      </c>
      <c r="O1006" s="476">
        <v>45783</v>
      </c>
      <c r="P1006" s="122" t="str">
        <f>HYPERLINK("https://my.zakupivli.pro/remote/dispatcher/state_purchase_view/59211123", "UA-2025-05-06-011060-a")</f>
        <v>UA-2025-05-06-011060-a</v>
      </c>
      <c r="Q1006" s="475">
        <v>150.7722</v>
      </c>
      <c r="R1006" s="475">
        <v>1</v>
      </c>
      <c r="S1006" s="475">
        <v>150.7722</v>
      </c>
      <c r="T1006" s="472">
        <v>45782</v>
      </c>
      <c r="U1006" s="471"/>
      <c r="V1006" s="475" t="s">
        <v>59</v>
      </c>
    </row>
    <row r="1007" spans="1:22" ht="62.4" x14ac:dyDescent="0.3">
      <c r="A1007" s="471">
        <v>1001</v>
      </c>
      <c r="B1007" s="475" t="s">
        <v>40</v>
      </c>
      <c r="C1007" s="44" t="s">
        <v>73</v>
      </c>
      <c r="D1007" s="471"/>
      <c r="E1007" s="475" t="s">
        <v>75</v>
      </c>
      <c r="F1007" s="44" t="s">
        <v>2091</v>
      </c>
      <c r="G1007" s="475" t="s">
        <v>184</v>
      </c>
      <c r="H1007" s="471">
        <v>165.38106999999999</v>
      </c>
      <c r="I1007" s="471">
        <v>1</v>
      </c>
      <c r="J1007" s="475">
        <v>165.38106999999999</v>
      </c>
      <c r="K1007" s="475">
        <v>165.38106999999999</v>
      </c>
      <c r="L1007" s="475">
        <v>1</v>
      </c>
      <c r="M1007" s="475">
        <v>165.38106999999999</v>
      </c>
      <c r="N1007" s="6" t="s">
        <v>2100</v>
      </c>
      <c r="O1007" s="476">
        <v>45783</v>
      </c>
      <c r="P1007" s="122" t="str">
        <f>HYPERLINK("https://my.zakupivli.pro/remote/dispatcher/state_purchase_view/59210268", "UA-2025-05-06-010641-a")</f>
        <v>UA-2025-05-06-010641-a</v>
      </c>
      <c r="Q1007" s="475">
        <v>165.38106999999999</v>
      </c>
      <c r="R1007" s="475">
        <v>1</v>
      </c>
      <c r="S1007" s="475">
        <v>165.38106999999999</v>
      </c>
      <c r="T1007" s="472">
        <v>45783</v>
      </c>
      <c r="U1007" s="471"/>
      <c r="V1007" s="475" t="s">
        <v>59</v>
      </c>
    </row>
    <row r="1008" spans="1:22" ht="62.4" x14ac:dyDescent="0.3">
      <c r="A1008" s="471">
        <v>1002</v>
      </c>
      <c r="B1008" s="475" t="s">
        <v>40</v>
      </c>
      <c r="C1008" s="44" t="s">
        <v>73</v>
      </c>
      <c r="D1008" s="471"/>
      <c r="E1008" s="475" t="s">
        <v>75</v>
      </c>
      <c r="F1008" s="44" t="s">
        <v>2092</v>
      </c>
      <c r="G1008" s="475" t="s">
        <v>184</v>
      </c>
      <c r="H1008" s="471">
        <v>213.58992000000001</v>
      </c>
      <c r="I1008" s="471">
        <v>1</v>
      </c>
      <c r="J1008" s="475">
        <v>213.58992000000001</v>
      </c>
      <c r="K1008" s="475">
        <v>213.58992000000001</v>
      </c>
      <c r="L1008" s="475">
        <v>1</v>
      </c>
      <c r="M1008" s="475">
        <v>213.58992000000001</v>
      </c>
      <c r="N1008" s="6" t="s">
        <v>2101</v>
      </c>
      <c r="O1008" s="476">
        <v>45783</v>
      </c>
      <c r="P1008" s="122" t="str">
        <f>HYPERLINK("https://my.zakupivli.pro/remote/dispatcher/state_purchase_view/59209475", "UA-2025-05-06-010317-a")</f>
        <v>UA-2025-05-06-010317-a</v>
      </c>
      <c r="Q1008" s="475">
        <v>213.58992000000001</v>
      </c>
      <c r="R1008" s="475">
        <v>1</v>
      </c>
      <c r="S1008" s="475">
        <v>213.58992000000001</v>
      </c>
      <c r="T1008" s="476">
        <v>45783</v>
      </c>
      <c r="U1008" s="471"/>
      <c r="V1008" s="475" t="s">
        <v>59</v>
      </c>
    </row>
    <row r="1009" spans="1:22" ht="62.4" x14ac:dyDescent="0.3">
      <c r="A1009" s="471">
        <v>1003</v>
      </c>
      <c r="B1009" s="475" t="s">
        <v>40</v>
      </c>
      <c r="C1009" s="44" t="s">
        <v>73</v>
      </c>
      <c r="D1009" s="471"/>
      <c r="E1009" s="475" t="s">
        <v>75</v>
      </c>
      <c r="F1009" s="44" t="s">
        <v>2093</v>
      </c>
      <c r="G1009" s="475" t="s">
        <v>184</v>
      </c>
      <c r="H1009" s="471">
        <v>128.78271000000001</v>
      </c>
      <c r="I1009" s="471">
        <v>1</v>
      </c>
      <c r="J1009" s="475">
        <v>128.78271000000001</v>
      </c>
      <c r="K1009" s="475">
        <v>128.78271000000001</v>
      </c>
      <c r="L1009" s="475">
        <v>1</v>
      </c>
      <c r="M1009" s="475">
        <v>128.78271000000001</v>
      </c>
      <c r="N1009" s="6" t="s">
        <v>2102</v>
      </c>
      <c r="O1009" s="476">
        <v>45783</v>
      </c>
      <c r="P1009" s="122" t="str">
        <f>HYPERLINK("https://my.zakupivli.pro/remote/dispatcher/state_purchase_view/59208249", "UA-2025-05-06-009792-a")</f>
        <v>UA-2025-05-06-009792-a</v>
      </c>
      <c r="Q1009" s="475">
        <v>128.78271000000001</v>
      </c>
      <c r="R1009" s="475">
        <v>1</v>
      </c>
      <c r="S1009" s="475">
        <v>128.78271000000001</v>
      </c>
      <c r="T1009" s="472">
        <v>45782</v>
      </c>
      <c r="U1009" s="471"/>
      <c r="V1009" s="475" t="s">
        <v>59</v>
      </c>
    </row>
    <row r="1010" spans="1:22" ht="62.4" x14ac:dyDescent="0.3">
      <c r="A1010" s="471">
        <v>1004</v>
      </c>
      <c r="B1010" s="475" t="s">
        <v>40</v>
      </c>
      <c r="C1010" s="44" t="s">
        <v>73</v>
      </c>
      <c r="D1010" s="471"/>
      <c r="E1010" s="475" t="s">
        <v>75</v>
      </c>
      <c r="F1010" s="44" t="s">
        <v>2094</v>
      </c>
      <c r="G1010" s="475" t="s">
        <v>184</v>
      </c>
      <c r="H1010" s="471">
        <v>120.53361</v>
      </c>
      <c r="I1010" s="471">
        <v>1</v>
      </c>
      <c r="J1010" s="475">
        <v>120.53361</v>
      </c>
      <c r="K1010" s="475">
        <v>120.53361</v>
      </c>
      <c r="L1010" s="475">
        <v>1</v>
      </c>
      <c r="M1010" s="475">
        <v>120.53361</v>
      </c>
      <c r="N1010" s="6" t="s">
        <v>2103</v>
      </c>
      <c r="O1010" s="476">
        <v>45783</v>
      </c>
      <c r="P1010" s="122" t="str">
        <f>HYPERLINK("https://my.zakupivli.pro/remote/dispatcher/state_purchase_view/59208246", "UA-2025-05-06-009789-a")</f>
        <v>UA-2025-05-06-009789-a</v>
      </c>
      <c r="Q1010" s="475">
        <v>120.53361</v>
      </c>
      <c r="R1010" s="475">
        <v>1</v>
      </c>
      <c r="S1010" s="475">
        <v>120.53361</v>
      </c>
      <c r="T1010" s="476">
        <v>45782</v>
      </c>
      <c r="U1010" s="471"/>
      <c r="V1010" s="475" t="s">
        <v>59</v>
      </c>
    </row>
    <row r="1011" spans="1:22" ht="62.4" x14ac:dyDescent="0.3">
      <c r="A1011" s="471">
        <v>1005</v>
      </c>
      <c r="B1011" s="475" t="s">
        <v>40</v>
      </c>
      <c r="C1011" s="44" t="s">
        <v>41</v>
      </c>
      <c r="D1011" s="471"/>
      <c r="E1011" s="475" t="s">
        <v>20</v>
      </c>
      <c r="F1011" s="44" t="s">
        <v>2095</v>
      </c>
      <c r="G1011" s="475" t="s">
        <v>184</v>
      </c>
      <c r="H1011" s="471">
        <v>130.94183000000001</v>
      </c>
      <c r="I1011" s="471">
        <v>1</v>
      </c>
      <c r="J1011" s="475">
        <v>130.94183000000001</v>
      </c>
      <c r="K1011" s="475">
        <v>130.94183000000001</v>
      </c>
      <c r="L1011" s="475">
        <v>1</v>
      </c>
      <c r="M1011" s="475">
        <v>130.94183000000001</v>
      </c>
      <c r="N1011" s="6" t="s">
        <v>2104</v>
      </c>
      <c r="O1011" s="476">
        <v>45783</v>
      </c>
      <c r="P1011" s="122" t="str">
        <f>HYPERLINK("https://my.zakupivli.pro/remote/dispatcher/state_purchase_view/59204270", "UA-2025-05-06-008012-a")</f>
        <v>UA-2025-05-06-008012-a</v>
      </c>
      <c r="Q1011" s="475">
        <v>130.94183000000001</v>
      </c>
      <c r="R1011" s="475">
        <v>1</v>
      </c>
      <c r="S1011" s="475">
        <v>130.94183000000001</v>
      </c>
      <c r="T1011" s="476">
        <v>45783</v>
      </c>
      <c r="U1011" s="471"/>
      <c r="V1011" s="475" t="s">
        <v>59</v>
      </c>
    </row>
    <row r="1012" spans="1:22" ht="62.4" x14ac:dyDescent="0.3">
      <c r="A1012" s="475">
        <v>1006</v>
      </c>
      <c r="B1012" s="475" t="s">
        <v>40</v>
      </c>
      <c r="C1012" s="44" t="s">
        <v>884</v>
      </c>
      <c r="D1012" s="475"/>
      <c r="E1012" s="475" t="s">
        <v>20</v>
      </c>
      <c r="F1012" s="44" t="s">
        <v>2096</v>
      </c>
      <c r="G1012" s="475" t="s">
        <v>184</v>
      </c>
      <c r="H1012" s="475">
        <v>203.98324</v>
      </c>
      <c r="I1012" s="475">
        <v>1</v>
      </c>
      <c r="J1012" s="475">
        <v>203.98324</v>
      </c>
      <c r="K1012" s="475">
        <v>203.98324</v>
      </c>
      <c r="L1012" s="475">
        <v>1</v>
      </c>
      <c r="M1012" s="475">
        <v>203.98324</v>
      </c>
      <c r="N1012" s="6" t="s">
        <v>2105</v>
      </c>
      <c r="O1012" s="476">
        <v>45783</v>
      </c>
      <c r="P1012" s="122" t="str">
        <f>HYPERLINK("https://my.zakupivli.pro/remote/dispatcher/state_purchase_view/59203411", "UA-2025-05-06-007587-a")</f>
        <v>UA-2025-05-06-007587-a</v>
      </c>
      <c r="Q1012" s="475">
        <v>203.98324</v>
      </c>
      <c r="R1012" s="475">
        <v>1</v>
      </c>
      <c r="S1012" s="475">
        <v>203.98324</v>
      </c>
      <c r="T1012" s="476">
        <v>45783</v>
      </c>
      <c r="U1012" s="475"/>
      <c r="V1012" s="475" t="s">
        <v>59</v>
      </c>
    </row>
    <row r="1013" spans="1:22" ht="62.4" x14ac:dyDescent="0.3">
      <c r="A1013" s="479">
        <v>1007</v>
      </c>
      <c r="B1013" s="479" t="s">
        <v>40</v>
      </c>
      <c r="C1013" s="44" t="s">
        <v>73</v>
      </c>
      <c r="D1013" s="479"/>
      <c r="E1013" s="479" t="s">
        <v>75</v>
      </c>
      <c r="F1013" s="44" t="s">
        <v>2106</v>
      </c>
      <c r="G1013" s="479" t="s">
        <v>184</v>
      </c>
      <c r="H1013" s="479">
        <v>307.41726</v>
      </c>
      <c r="I1013" s="479">
        <v>1</v>
      </c>
      <c r="J1013" s="479">
        <v>307.41726</v>
      </c>
      <c r="K1013" s="479">
        <v>307.41726</v>
      </c>
      <c r="L1013" s="479">
        <v>1</v>
      </c>
      <c r="M1013" s="479">
        <v>307.41726</v>
      </c>
      <c r="N1013" s="6" t="s">
        <v>2107</v>
      </c>
      <c r="O1013" s="480">
        <v>45784</v>
      </c>
      <c r="P1013" s="33" t="str">
        <f>HYPERLINK("https://my.zakupivli.pro/remote/dispatcher/state_purchase_view/59253985", "UA-2025-05-07-007781-a")</f>
        <v>UA-2025-05-07-007781-a</v>
      </c>
      <c r="Q1013" s="479">
        <v>307.41726</v>
      </c>
      <c r="R1013" s="479">
        <v>1</v>
      </c>
      <c r="S1013" s="479">
        <v>307.41726</v>
      </c>
      <c r="T1013" s="480">
        <v>45784</v>
      </c>
      <c r="U1013" s="479"/>
      <c r="V1013" s="479" t="s">
        <v>59</v>
      </c>
    </row>
    <row r="1014" spans="1:22" ht="62.4" x14ac:dyDescent="0.3">
      <c r="A1014" s="482">
        <v>1008</v>
      </c>
      <c r="B1014" s="482" t="s">
        <v>40</v>
      </c>
      <c r="C1014" s="44" t="s">
        <v>884</v>
      </c>
      <c r="D1014" s="482"/>
      <c r="E1014" s="482" t="s">
        <v>20</v>
      </c>
      <c r="F1014" s="44" t="s">
        <v>2108</v>
      </c>
      <c r="G1014" s="482" t="s">
        <v>184</v>
      </c>
      <c r="H1014" s="482">
        <v>308.91014000000001</v>
      </c>
      <c r="I1014" s="482">
        <v>1</v>
      </c>
      <c r="J1014" s="482">
        <v>308.91014000000001</v>
      </c>
      <c r="K1014" s="482">
        <v>308.91014000000001</v>
      </c>
      <c r="L1014" s="482">
        <v>1</v>
      </c>
      <c r="M1014" s="482">
        <v>308.91014000000001</v>
      </c>
      <c r="N1014" s="6" t="s">
        <v>2112</v>
      </c>
      <c r="O1014" s="481">
        <v>45785</v>
      </c>
      <c r="P1014" s="33" t="str">
        <f>HYPERLINK("https://my.zakupivli.pro/remote/dispatcher/state_purchase_view/59272383", "UA-2025-05-08-001478-a")</f>
        <v>UA-2025-05-08-001478-a</v>
      </c>
      <c r="Q1014" s="482">
        <v>308.91014000000001</v>
      </c>
      <c r="R1014" s="482">
        <v>1</v>
      </c>
      <c r="S1014" s="482">
        <v>308.91014000000001</v>
      </c>
      <c r="T1014" s="481">
        <v>45784</v>
      </c>
      <c r="U1014" s="482"/>
      <c r="V1014" s="482" t="s">
        <v>59</v>
      </c>
    </row>
    <row r="1015" spans="1:22" ht="62.4" x14ac:dyDescent="0.3">
      <c r="A1015" s="482">
        <v>1009</v>
      </c>
      <c r="B1015" s="482" t="s">
        <v>40</v>
      </c>
      <c r="C1015" s="44" t="s">
        <v>41</v>
      </c>
      <c r="D1015" s="482"/>
      <c r="E1015" s="482" t="s">
        <v>20</v>
      </c>
      <c r="F1015" s="44" t="s">
        <v>2109</v>
      </c>
      <c r="G1015" s="482" t="s">
        <v>184</v>
      </c>
      <c r="H1015" s="482">
        <v>87.890124999999998</v>
      </c>
      <c r="I1015" s="482">
        <v>1</v>
      </c>
      <c r="J1015" s="482">
        <v>87.890124999999998</v>
      </c>
      <c r="K1015" s="482">
        <v>87.890124999999998</v>
      </c>
      <c r="L1015" s="482">
        <v>1</v>
      </c>
      <c r="M1015" s="482">
        <v>87.890124999999998</v>
      </c>
      <c r="N1015" s="6" t="s">
        <v>2113</v>
      </c>
      <c r="O1015" s="481">
        <v>45785</v>
      </c>
      <c r="P1015" s="33" t="str">
        <f>HYPERLINK("https://my.zakupivli.pro/remote/dispatcher/state_purchase_view/59272094", "UA-2025-05-08-001289-a")</f>
        <v>UA-2025-05-08-001289-a</v>
      </c>
      <c r="Q1015" s="482">
        <v>87.890124999999998</v>
      </c>
      <c r="R1015" s="482">
        <v>1</v>
      </c>
      <c r="S1015" s="482">
        <v>87.890124999999998</v>
      </c>
      <c r="T1015" s="481">
        <v>45784</v>
      </c>
      <c r="U1015" s="482"/>
      <c r="V1015" s="482" t="s">
        <v>59</v>
      </c>
    </row>
    <row r="1016" spans="1:22" ht="62.4" x14ac:dyDescent="0.3">
      <c r="A1016" s="482">
        <v>1010</v>
      </c>
      <c r="B1016" s="482" t="s">
        <v>40</v>
      </c>
      <c r="C1016" s="44" t="s">
        <v>884</v>
      </c>
      <c r="D1016" s="482"/>
      <c r="E1016" s="482" t="s">
        <v>20</v>
      </c>
      <c r="F1016" s="44" t="s">
        <v>2110</v>
      </c>
      <c r="G1016" s="482" t="s">
        <v>184</v>
      </c>
      <c r="H1016" s="482">
        <v>228.11002999999999</v>
      </c>
      <c r="I1016" s="482">
        <v>1</v>
      </c>
      <c r="J1016" s="482">
        <v>228.11002999999999</v>
      </c>
      <c r="K1016" s="482">
        <v>228.11002999999999</v>
      </c>
      <c r="L1016" s="482">
        <v>1</v>
      </c>
      <c r="M1016" s="482">
        <v>228.11002999999999</v>
      </c>
      <c r="N1016" s="6" t="s">
        <v>2114</v>
      </c>
      <c r="O1016" s="481">
        <v>45785</v>
      </c>
      <c r="P1016" s="33" t="str">
        <f>HYPERLINK("https://my.zakupivli.pro/remote/dispatcher/state_purchase_view/59271749", "UA-2025-05-08-001179-a")</f>
        <v>UA-2025-05-08-001179-a</v>
      </c>
      <c r="Q1016" s="482">
        <v>228.11002999999999</v>
      </c>
      <c r="R1016" s="482">
        <v>1</v>
      </c>
      <c r="S1016" s="482">
        <v>228.11002999999999</v>
      </c>
      <c r="T1016" s="481">
        <v>45784</v>
      </c>
      <c r="U1016" s="482"/>
      <c r="V1016" s="482" t="s">
        <v>59</v>
      </c>
    </row>
    <row r="1017" spans="1:22" ht="62.4" x14ac:dyDescent="0.3">
      <c r="A1017" s="482">
        <v>1011</v>
      </c>
      <c r="B1017" s="482" t="s">
        <v>40</v>
      </c>
      <c r="C1017" s="44" t="s">
        <v>41</v>
      </c>
      <c r="D1017" s="482"/>
      <c r="E1017" s="482" t="s">
        <v>20</v>
      </c>
      <c r="F1017" s="44" t="s">
        <v>2111</v>
      </c>
      <c r="G1017" s="482" t="s">
        <v>184</v>
      </c>
      <c r="H1017" s="482">
        <v>234.77054999999999</v>
      </c>
      <c r="I1017" s="482">
        <v>1</v>
      </c>
      <c r="J1017" s="482">
        <v>234.77054999999999</v>
      </c>
      <c r="K1017" s="482">
        <v>234.77054999999999</v>
      </c>
      <c r="L1017" s="482">
        <v>1</v>
      </c>
      <c r="M1017" s="482">
        <v>234.77054999999999</v>
      </c>
      <c r="N1017" s="6" t="s">
        <v>2115</v>
      </c>
      <c r="O1017" s="481">
        <v>45785</v>
      </c>
      <c r="P1017" s="33" t="str">
        <f>HYPERLINK("https://my.zakupivli.pro/remote/dispatcher/state_purchase_view/59271695", "UA-2025-05-08-001145-a")</f>
        <v>UA-2025-05-08-001145-a</v>
      </c>
      <c r="Q1017" s="482">
        <v>234.77054999999999</v>
      </c>
      <c r="R1017" s="482">
        <v>1</v>
      </c>
      <c r="S1017" s="482">
        <v>234.77054999999999</v>
      </c>
      <c r="T1017" s="481">
        <v>45784</v>
      </c>
      <c r="U1017" s="482"/>
      <c r="V1017" s="482" t="s">
        <v>59</v>
      </c>
    </row>
    <row r="1018" spans="1:22" ht="62.4" x14ac:dyDescent="0.3">
      <c r="A1018" s="482">
        <v>1012</v>
      </c>
      <c r="B1018" s="483" t="s">
        <v>40</v>
      </c>
      <c r="C1018" s="44" t="s">
        <v>1248</v>
      </c>
      <c r="D1018" s="482"/>
      <c r="E1018" s="483" t="s">
        <v>75</v>
      </c>
      <c r="F1018" s="44" t="s">
        <v>2120</v>
      </c>
      <c r="G1018" s="483" t="s">
        <v>184</v>
      </c>
      <c r="H1018" s="482">
        <v>233.70140000000001</v>
      </c>
      <c r="I1018" s="482">
        <v>1</v>
      </c>
      <c r="J1018" s="483">
        <v>233.70140000000001</v>
      </c>
      <c r="K1018" s="483">
        <v>233.70140000000001</v>
      </c>
      <c r="L1018" s="483">
        <v>1</v>
      </c>
      <c r="M1018" s="483">
        <v>233.70140000000001</v>
      </c>
      <c r="N1018" s="6" t="s">
        <v>2121</v>
      </c>
      <c r="O1018" s="481">
        <v>45786</v>
      </c>
      <c r="P1018" s="33" t="str">
        <f>HYPERLINK("https://my.zakupivli.pro/remote/dispatcher/state_purchase_view/59328070", "UA-2025-05-09-011607-a")</f>
        <v>UA-2025-05-09-011607-a</v>
      </c>
      <c r="Q1018" s="483">
        <v>233.70140000000001</v>
      </c>
      <c r="R1018" s="483">
        <v>1</v>
      </c>
      <c r="S1018" s="483">
        <v>233.70140000000001</v>
      </c>
      <c r="T1018" s="481">
        <v>45785</v>
      </c>
      <c r="U1018" s="482"/>
      <c r="V1018" s="483" t="s">
        <v>59</v>
      </c>
    </row>
    <row r="1019" spans="1:22" ht="62.4" x14ac:dyDescent="0.3">
      <c r="A1019" s="482">
        <v>1013</v>
      </c>
      <c r="B1019" s="484" t="s">
        <v>40</v>
      </c>
      <c r="C1019" s="44" t="s">
        <v>884</v>
      </c>
      <c r="D1019" s="482"/>
      <c r="E1019" s="484" t="s">
        <v>20</v>
      </c>
      <c r="F1019" s="44" t="s">
        <v>2122</v>
      </c>
      <c r="G1019" s="482" t="s">
        <v>184</v>
      </c>
      <c r="H1019" s="482">
        <v>74.87321</v>
      </c>
      <c r="I1019" s="482">
        <v>1</v>
      </c>
      <c r="J1019" s="484">
        <v>74.87321</v>
      </c>
      <c r="K1019" s="484">
        <v>74.87321</v>
      </c>
      <c r="L1019" s="484">
        <v>1</v>
      </c>
      <c r="M1019" s="484">
        <v>74.87321</v>
      </c>
      <c r="N1019" s="6" t="s">
        <v>2125</v>
      </c>
      <c r="O1019" s="481">
        <v>45789</v>
      </c>
      <c r="P1019" s="33" t="str">
        <f>HYPERLINK("https://my.zakupivli.pro/remote/dispatcher/state_purchase_view/59361203", "UA-2025-05-12-011976-a")</f>
        <v>UA-2025-05-12-011976-a</v>
      </c>
      <c r="Q1019" s="484">
        <v>74.87321</v>
      </c>
      <c r="R1019" s="484">
        <v>1</v>
      </c>
      <c r="S1019" s="484">
        <v>74.87321</v>
      </c>
      <c r="T1019" s="485">
        <v>45789</v>
      </c>
      <c r="U1019" s="482"/>
      <c r="V1019" s="484" t="s">
        <v>59</v>
      </c>
    </row>
    <row r="1020" spans="1:22" ht="62.4" x14ac:dyDescent="0.3">
      <c r="A1020" s="482">
        <v>1014</v>
      </c>
      <c r="B1020" s="484" t="s">
        <v>40</v>
      </c>
      <c r="C1020" s="44" t="s">
        <v>884</v>
      </c>
      <c r="D1020" s="482"/>
      <c r="E1020" s="484" t="s">
        <v>20</v>
      </c>
      <c r="F1020" s="44" t="s">
        <v>2123</v>
      </c>
      <c r="G1020" s="482" t="s">
        <v>184</v>
      </c>
      <c r="H1020" s="482">
        <v>289.86410999999998</v>
      </c>
      <c r="I1020" s="482">
        <v>1</v>
      </c>
      <c r="J1020" s="484">
        <v>289.86410999999998</v>
      </c>
      <c r="K1020" s="484">
        <v>289.86410999999998</v>
      </c>
      <c r="L1020" s="484">
        <v>1</v>
      </c>
      <c r="M1020" s="484">
        <v>289.86410999999998</v>
      </c>
      <c r="N1020" s="6" t="s">
        <v>2126</v>
      </c>
      <c r="O1020" s="485">
        <v>45789</v>
      </c>
      <c r="P1020" s="33" t="str">
        <f>HYPERLINK("https://my.zakupivli.pro/remote/dispatcher/state_purchase_view/59361064", "UA-2025-05-12-011885-a")</f>
        <v>UA-2025-05-12-011885-a</v>
      </c>
      <c r="Q1020" s="484">
        <v>289.86410999999998</v>
      </c>
      <c r="R1020" s="484">
        <v>1</v>
      </c>
      <c r="S1020" s="484">
        <v>289.86410999999998</v>
      </c>
      <c r="T1020" s="485">
        <v>45789</v>
      </c>
      <c r="U1020" s="482"/>
      <c r="V1020" s="484" t="s">
        <v>59</v>
      </c>
    </row>
    <row r="1021" spans="1:22" ht="62.4" x14ac:dyDescent="0.3">
      <c r="A1021" s="482">
        <v>1015</v>
      </c>
      <c r="B1021" s="484" t="s">
        <v>40</v>
      </c>
      <c r="C1021" s="44" t="s">
        <v>884</v>
      </c>
      <c r="D1021" s="482"/>
      <c r="E1021" s="484" t="s">
        <v>20</v>
      </c>
      <c r="F1021" s="44" t="s">
        <v>2124</v>
      </c>
      <c r="G1021" s="482" t="s">
        <v>184</v>
      </c>
      <c r="H1021" s="482">
        <v>311.78775000000002</v>
      </c>
      <c r="I1021" s="482">
        <v>1</v>
      </c>
      <c r="J1021" s="484">
        <v>311.78775000000002</v>
      </c>
      <c r="K1021" s="484">
        <v>311.78775000000002</v>
      </c>
      <c r="L1021" s="484">
        <v>1</v>
      </c>
      <c r="M1021" s="484">
        <v>311.78775000000002</v>
      </c>
      <c r="N1021" s="6" t="s">
        <v>2127</v>
      </c>
      <c r="O1021" s="485">
        <v>45789</v>
      </c>
      <c r="P1021" s="33" t="str">
        <f>HYPERLINK("https://my.zakupivli.pro/remote/dispatcher/state_purchase_view/59354476", "UA-2025-05-12-008899-a")</f>
        <v>UA-2025-05-12-008899-a</v>
      </c>
      <c r="Q1021" s="484">
        <v>311.78775000000002</v>
      </c>
      <c r="R1021" s="484">
        <v>1</v>
      </c>
      <c r="S1021" s="484">
        <v>311.78775000000002</v>
      </c>
      <c r="T1021" s="485">
        <v>45789</v>
      </c>
      <c r="U1021" s="482"/>
      <c r="V1021" s="484" t="s">
        <v>59</v>
      </c>
    </row>
    <row r="1022" spans="1:22" ht="43.2" x14ac:dyDescent="0.3">
      <c r="A1022" s="482">
        <v>1016</v>
      </c>
      <c r="B1022" s="482" t="s">
        <v>21</v>
      </c>
      <c r="C1022" s="44" t="s">
        <v>1163</v>
      </c>
      <c r="D1022" s="482"/>
      <c r="E1022" s="486" t="s">
        <v>75</v>
      </c>
      <c r="F1022" s="44" t="s">
        <v>2128</v>
      </c>
      <c r="G1022" s="482" t="s">
        <v>185</v>
      </c>
      <c r="H1022" s="482"/>
      <c r="I1022" s="482">
        <v>924</v>
      </c>
      <c r="J1022" s="482">
        <v>135.83332999999999</v>
      </c>
      <c r="K1022" s="482"/>
      <c r="L1022" s="486">
        <v>924</v>
      </c>
      <c r="M1022" s="486">
        <v>135.83332999999999</v>
      </c>
      <c r="N1022" s="6" t="s">
        <v>2130</v>
      </c>
      <c r="O1022" s="481">
        <v>45790</v>
      </c>
      <c r="P1022" s="33" t="str">
        <f>HYPERLINK("https://my.zakupivli.pro/remote/dispatcher/state_purchase_view/59372454", "UA-2025-05-13-002429-a")</f>
        <v>UA-2025-05-13-002429-a</v>
      </c>
      <c r="Q1022" s="448"/>
      <c r="R1022" s="448">
        <v>924</v>
      </c>
      <c r="S1022" s="448">
        <v>131.85480000000001</v>
      </c>
      <c r="T1022" s="443">
        <v>45804</v>
      </c>
      <c r="U1022" s="482"/>
      <c r="V1022" s="482"/>
    </row>
    <row r="1023" spans="1:22" ht="43.2" x14ac:dyDescent="0.3">
      <c r="A1023" s="482">
        <v>1017</v>
      </c>
      <c r="B1023" s="482" t="s">
        <v>21</v>
      </c>
      <c r="C1023" s="44" t="s">
        <v>1163</v>
      </c>
      <c r="D1023" s="482"/>
      <c r="E1023" s="486" t="s">
        <v>75</v>
      </c>
      <c r="F1023" s="44" t="s">
        <v>2129</v>
      </c>
      <c r="G1023" s="482" t="s">
        <v>185</v>
      </c>
      <c r="H1023" s="482"/>
      <c r="I1023" s="482">
        <v>573</v>
      </c>
      <c r="J1023" s="482">
        <v>263.09199999999998</v>
      </c>
      <c r="K1023" s="482"/>
      <c r="L1023" s="486">
        <v>573</v>
      </c>
      <c r="M1023" s="486">
        <v>263.09199999999998</v>
      </c>
      <c r="N1023" s="6" t="s">
        <v>2131</v>
      </c>
      <c r="O1023" s="487">
        <v>45790</v>
      </c>
      <c r="P1023" s="33" t="str">
        <f>HYPERLINK("https://my.zakupivli.pro/remote/dispatcher/state_purchase_view/59372454", "UA-2025-05-13-002429-a")</f>
        <v>UA-2025-05-13-002429-a</v>
      </c>
      <c r="Q1023" s="448"/>
      <c r="R1023" s="448">
        <v>573</v>
      </c>
      <c r="S1023" s="448">
        <v>238.84970000000001</v>
      </c>
      <c r="T1023" s="443">
        <v>45804</v>
      </c>
      <c r="U1023" s="482"/>
      <c r="V1023" s="482"/>
    </row>
    <row r="1024" spans="1:22" ht="78" x14ac:dyDescent="0.3">
      <c r="A1024" s="482">
        <v>1018</v>
      </c>
      <c r="B1024" s="489" t="s">
        <v>40</v>
      </c>
      <c r="C1024" s="44" t="s">
        <v>884</v>
      </c>
      <c r="D1024" s="482"/>
      <c r="E1024" s="489" t="s">
        <v>20</v>
      </c>
      <c r="F1024" s="44" t="s">
        <v>2132</v>
      </c>
      <c r="G1024" s="489" t="s">
        <v>184</v>
      </c>
      <c r="H1024" s="482">
        <v>157.30072999999999</v>
      </c>
      <c r="I1024" s="482">
        <v>1</v>
      </c>
      <c r="J1024" s="489">
        <v>157.30072999999999</v>
      </c>
      <c r="K1024" s="489">
        <v>157.30072999999999</v>
      </c>
      <c r="L1024" s="489">
        <v>1</v>
      </c>
      <c r="M1024" s="489">
        <v>157.30072999999999</v>
      </c>
      <c r="N1024" s="6" t="s">
        <v>2135</v>
      </c>
      <c r="O1024" s="481">
        <v>45793</v>
      </c>
      <c r="P1024" s="33" t="str">
        <f>HYPERLINK("https://my.zakupivli.pro/remote/dispatcher/state_purchase_view/59464900", "UA-2025-05-16-000275-a")</f>
        <v>UA-2025-05-16-000275-a</v>
      </c>
      <c r="Q1024" s="489">
        <v>157.30072999999999</v>
      </c>
      <c r="R1024" s="489">
        <v>1</v>
      </c>
      <c r="S1024" s="489">
        <v>157.30072999999999</v>
      </c>
      <c r="T1024" s="481">
        <v>45792</v>
      </c>
      <c r="U1024" s="482"/>
      <c r="V1024" s="489" t="s">
        <v>59</v>
      </c>
    </row>
    <row r="1025" spans="1:22" ht="62.4" x14ac:dyDescent="0.3">
      <c r="A1025" s="489">
        <v>1019</v>
      </c>
      <c r="B1025" s="489" t="s">
        <v>40</v>
      </c>
      <c r="C1025" s="44" t="s">
        <v>884</v>
      </c>
      <c r="D1025" s="489"/>
      <c r="E1025" s="489" t="s">
        <v>20</v>
      </c>
      <c r="F1025" s="44" t="s">
        <v>2133</v>
      </c>
      <c r="G1025" s="489" t="s">
        <v>184</v>
      </c>
      <c r="H1025" s="489">
        <v>777.36433999999997</v>
      </c>
      <c r="I1025" s="489">
        <v>1</v>
      </c>
      <c r="J1025" s="489">
        <v>777.36433999999997</v>
      </c>
      <c r="K1025" s="489">
        <v>777.36433999999997</v>
      </c>
      <c r="L1025" s="489">
        <v>1</v>
      </c>
      <c r="M1025" s="489">
        <v>777.36433999999997</v>
      </c>
      <c r="N1025" s="6" t="s">
        <v>2136</v>
      </c>
      <c r="O1025" s="488">
        <v>45793</v>
      </c>
      <c r="P1025" s="33" t="str">
        <f>HYPERLINK("https://my.zakupivli.pro/remote/dispatcher/state_purchase_view/59464876", "UA-2025-05-16-000256-a")</f>
        <v>UA-2025-05-16-000256-a</v>
      </c>
      <c r="Q1025" s="489">
        <v>777.36433999999997</v>
      </c>
      <c r="R1025" s="489">
        <v>1</v>
      </c>
      <c r="S1025" s="489">
        <v>777.36433999999997</v>
      </c>
      <c r="T1025" s="488">
        <v>45792</v>
      </c>
      <c r="U1025" s="489"/>
      <c r="V1025" s="489" t="s">
        <v>59</v>
      </c>
    </row>
    <row r="1026" spans="1:22" ht="62.4" x14ac:dyDescent="0.3">
      <c r="A1026" s="489">
        <v>1020</v>
      </c>
      <c r="B1026" s="489" t="s">
        <v>40</v>
      </c>
      <c r="C1026" s="44" t="s">
        <v>41</v>
      </c>
      <c r="D1026" s="489"/>
      <c r="E1026" s="489" t="s">
        <v>20</v>
      </c>
      <c r="F1026" s="44" t="s">
        <v>2134</v>
      </c>
      <c r="G1026" s="489" t="s">
        <v>184</v>
      </c>
      <c r="H1026" s="489">
        <v>402.67865</v>
      </c>
      <c r="I1026" s="489">
        <v>1</v>
      </c>
      <c r="J1026" s="489">
        <v>402.67865</v>
      </c>
      <c r="K1026" s="489">
        <v>402.67865</v>
      </c>
      <c r="L1026" s="489">
        <v>1</v>
      </c>
      <c r="M1026" s="489">
        <v>402.67865</v>
      </c>
      <c r="N1026" s="6" t="s">
        <v>2137</v>
      </c>
      <c r="O1026" s="488">
        <v>45793</v>
      </c>
      <c r="P1026" s="33" t="str">
        <f>HYPERLINK("https://my.zakupivli.pro/remote/dispatcher/state_purchase_view/59464736", "UA-2025-05-16-000205-a")</f>
        <v>UA-2025-05-16-000205-a</v>
      </c>
      <c r="Q1026" s="489">
        <v>402.67865</v>
      </c>
      <c r="R1026" s="489">
        <v>1</v>
      </c>
      <c r="S1026" s="489">
        <v>402.67865</v>
      </c>
      <c r="T1026" s="488">
        <v>45792</v>
      </c>
      <c r="U1026" s="489"/>
      <c r="V1026" s="489" t="s">
        <v>59</v>
      </c>
    </row>
    <row r="1027" spans="1:22" ht="62.4" x14ac:dyDescent="0.3">
      <c r="A1027" s="490">
        <v>1021</v>
      </c>
      <c r="B1027" s="490" t="s">
        <v>40</v>
      </c>
      <c r="C1027" s="44" t="s">
        <v>73</v>
      </c>
      <c r="D1027" s="490"/>
      <c r="E1027" s="490" t="s">
        <v>75</v>
      </c>
      <c r="F1027" s="44" t="s">
        <v>2138</v>
      </c>
      <c r="G1027" s="490" t="s">
        <v>184</v>
      </c>
      <c r="H1027" s="490">
        <v>95.526079999999993</v>
      </c>
      <c r="I1027" s="490">
        <v>1</v>
      </c>
      <c r="J1027" s="490">
        <v>95.526079999999993</v>
      </c>
      <c r="K1027" s="490">
        <v>95.526079999999993</v>
      </c>
      <c r="L1027" s="490">
        <v>1</v>
      </c>
      <c r="M1027" s="490">
        <v>95.526079999999993</v>
      </c>
      <c r="N1027" s="6" t="s">
        <v>2139</v>
      </c>
      <c r="O1027" s="491">
        <v>45796</v>
      </c>
      <c r="P1027" s="33" t="str">
        <f>HYPERLINK("https://my.zakupivli.pro/remote/dispatcher/state_purchase_view/59518976", "UA-2025-05-19-012608-a")</f>
        <v>UA-2025-05-19-012608-a</v>
      </c>
      <c r="Q1027" s="490">
        <v>95.526079999999993</v>
      </c>
      <c r="R1027" s="490">
        <v>1</v>
      </c>
      <c r="S1027" s="490">
        <v>95.526079999999993</v>
      </c>
      <c r="T1027" s="491">
        <v>45796</v>
      </c>
      <c r="U1027" s="490"/>
      <c r="V1027" s="490" t="s">
        <v>59</v>
      </c>
    </row>
    <row r="1028" spans="1:22" ht="46.8" x14ac:dyDescent="0.3">
      <c r="A1028" s="492">
        <v>1022</v>
      </c>
      <c r="B1028" s="492" t="s">
        <v>21</v>
      </c>
      <c r="C1028" s="44" t="s">
        <v>894</v>
      </c>
      <c r="D1028" s="492"/>
      <c r="E1028" s="492" t="s">
        <v>75</v>
      </c>
      <c r="F1028" s="44" t="s">
        <v>2140</v>
      </c>
      <c r="G1028" s="492" t="s">
        <v>185</v>
      </c>
      <c r="H1028" s="492"/>
      <c r="I1028" s="492">
        <v>9</v>
      </c>
      <c r="J1028" s="119">
        <v>148.5</v>
      </c>
      <c r="K1028" s="492"/>
      <c r="L1028" s="492">
        <v>9</v>
      </c>
      <c r="M1028" s="119">
        <v>148.5</v>
      </c>
      <c r="N1028" s="6" t="s">
        <v>2143</v>
      </c>
      <c r="O1028" s="493">
        <v>45797</v>
      </c>
      <c r="P1028" s="33" t="str">
        <f>HYPERLINK("https://my.zakupivli.pro/remote/dispatcher/state_purchase_view/59543384", "UA-2025-05-20-009372-a")</f>
        <v>UA-2025-05-20-009372-a</v>
      </c>
      <c r="Q1028" s="518"/>
      <c r="R1028" s="518">
        <v>9</v>
      </c>
      <c r="S1028" s="119">
        <v>148.5</v>
      </c>
      <c r="T1028" s="519">
        <v>45819</v>
      </c>
      <c r="U1028" s="492"/>
      <c r="V1028" s="492"/>
    </row>
    <row r="1029" spans="1:22" ht="62.4" x14ac:dyDescent="0.3">
      <c r="A1029" s="492">
        <v>1023</v>
      </c>
      <c r="B1029" s="492" t="s">
        <v>40</v>
      </c>
      <c r="C1029" s="44" t="s">
        <v>884</v>
      </c>
      <c r="D1029" s="492"/>
      <c r="E1029" s="492" t="s">
        <v>20</v>
      </c>
      <c r="F1029" s="44" t="s">
        <v>2141</v>
      </c>
      <c r="G1029" s="492" t="s">
        <v>184</v>
      </c>
      <c r="H1029" s="492"/>
      <c r="I1029" s="492">
        <v>1</v>
      </c>
      <c r="J1029" s="492">
        <v>438.27614</v>
      </c>
      <c r="K1029" s="492"/>
      <c r="L1029" s="492">
        <v>1</v>
      </c>
      <c r="M1029" s="492">
        <v>438.27614</v>
      </c>
      <c r="N1029" s="6" t="s">
        <v>2144</v>
      </c>
      <c r="O1029" s="493">
        <v>45797</v>
      </c>
      <c r="P1029" s="33" t="str">
        <f>HYPERLINK("https://my.zakupivli.pro/remote/dispatcher/state_purchase_view/59526001", "UA-2025-05-20-001567-a")</f>
        <v>UA-2025-05-20-001567-a</v>
      </c>
      <c r="Q1029" s="492"/>
      <c r="R1029" s="492">
        <v>1</v>
      </c>
      <c r="S1029" s="492">
        <v>438.27614</v>
      </c>
      <c r="T1029" s="493">
        <v>45796</v>
      </c>
      <c r="U1029" s="492"/>
      <c r="V1029" s="492" t="s">
        <v>59</v>
      </c>
    </row>
    <row r="1030" spans="1:22" ht="62.4" x14ac:dyDescent="0.3">
      <c r="A1030" s="492">
        <v>1024</v>
      </c>
      <c r="B1030" s="492" t="s">
        <v>40</v>
      </c>
      <c r="C1030" s="44" t="s">
        <v>884</v>
      </c>
      <c r="D1030" s="492"/>
      <c r="E1030" s="492" t="s">
        <v>20</v>
      </c>
      <c r="F1030" s="44" t="s">
        <v>2142</v>
      </c>
      <c r="G1030" s="492" t="s">
        <v>184</v>
      </c>
      <c r="H1030" s="492"/>
      <c r="I1030" s="492">
        <v>1</v>
      </c>
      <c r="J1030" s="492">
        <v>301.57130000000001</v>
      </c>
      <c r="K1030" s="492"/>
      <c r="L1030" s="492">
        <v>1</v>
      </c>
      <c r="M1030" s="492">
        <v>301.57130000000001</v>
      </c>
      <c r="N1030" s="6" t="s">
        <v>2145</v>
      </c>
      <c r="O1030" s="493">
        <v>45797</v>
      </c>
      <c r="P1030" s="33" t="str">
        <f>HYPERLINK("https://my.zakupivli.pro/remote/dispatcher/state_purchase_view/59525958", "UA-2025-05-20-001540-a")</f>
        <v>UA-2025-05-20-001540-a</v>
      </c>
      <c r="Q1030" s="492"/>
      <c r="R1030" s="492">
        <v>1</v>
      </c>
      <c r="S1030" s="492">
        <v>301.57130000000001</v>
      </c>
      <c r="T1030" s="493">
        <v>45796</v>
      </c>
      <c r="U1030" s="492"/>
      <c r="V1030" s="492" t="s">
        <v>59</v>
      </c>
    </row>
    <row r="1031" spans="1:22" ht="43.2" x14ac:dyDescent="0.3">
      <c r="A1031" s="492">
        <v>1025</v>
      </c>
      <c r="B1031" s="492" t="s">
        <v>21</v>
      </c>
      <c r="C1031" s="44" t="s">
        <v>175</v>
      </c>
      <c r="D1031" s="492"/>
      <c r="E1031" s="492" t="s">
        <v>75</v>
      </c>
      <c r="F1031" s="44" t="s">
        <v>2146</v>
      </c>
      <c r="G1031" s="492" t="s">
        <v>186</v>
      </c>
      <c r="H1031" s="492"/>
      <c r="I1031" s="492">
        <v>31</v>
      </c>
      <c r="J1031" s="119">
        <v>829.4</v>
      </c>
      <c r="K1031" s="492"/>
      <c r="L1031" s="492">
        <v>31</v>
      </c>
      <c r="M1031" s="119">
        <v>829.4</v>
      </c>
      <c r="N1031" s="6" t="s">
        <v>2147</v>
      </c>
      <c r="O1031" s="493">
        <v>45798</v>
      </c>
      <c r="P1031" s="33" t="str">
        <f>HYPERLINK("https://my.zakupivli.pro/remote/dispatcher/state_purchase_view/59578825", "UA-2025-05-21-010260-a")</f>
        <v>UA-2025-05-21-010260-a</v>
      </c>
      <c r="Q1031" s="448"/>
      <c r="R1031" s="448"/>
      <c r="S1031" s="448"/>
      <c r="T1031" s="443"/>
      <c r="U1031" s="492" t="s">
        <v>1793</v>
      </c>
      <c r="V1031" s="492"/>
    </row>
    <row r="1032" spans="1:22" ht="62.4" x14ac:dyDescent="0.3">
      <c r="A1032" s="492">
        <v>1026</v>
      </c>
      <c r="B1032" s="494" t="s">
        <v>40</v>
      </c>
      <c r="C1032" s="44" t="s">
        <v>884</v>
      </c>
      <c r="D1032" s="492"/>
      <c r="E1032" s="494" t="s">
        <v>20</v>
      </c>
      <c r="F1032" s="44" t="s">
        <v>2148</v>
      </c>
      <c r="G1032" s="494" t="s">
        <v>184</v>
      </c>
      <c r="H1032" s="492">
        <v>241.42393999999999</v>
      </c>
      <c r="I1032" s="492">
        <v>1</v>
      </c>
      <c r="J1032" s="494">
        <v>241.42393999999999</v>
      </c>
      <c r="K1032" s="494">
        <v>241.42393999999999</v>
      </c>
      <c r="L1032" s="494">
        <v>1</v>
      </c>
      <c r="M1032" s="494">
        <v>241.42393999999999</v>
      </c>
      <c r="N1032" s="6" t="s">
        <v>2149</v>
      </c>
      <c r="O1032" s="493">
        <v>45799</v>
      </c>
      <c r="P1032" s="33" t="str">
        <f>HYPERLINK("https://my.zakupivli.pro/remote/dispatcher/state_purchase_view/59596873", "UA-2025-05-22-003797-a")</f>
        <v>UA-2025-05-22-003797-a</v>
      </c>
      <c r="Q1032" s="494">
        <v>241.42393999999999</v>
      </c>
      <c r="R1032" s="494">
        <v>1</v>
      </c>
      <c r="S1032" s="494">
        <v>241.42393999999999</v>
      </c>
      <c r="T1032" s="493">
        <v>45798</v>
      </c>
      <c r="U1032" s="492"/>
      <c r="V1032" s="494" t="s">
        <v>59</v>
      </c>
    </row>
    <row r="1033" spans="1:22" ht="62.4" x14ac:dyDescent="0.3">
      <c r="A1033" s="492">
        <v>1027</v>
      </c>
      <c r="B1033" s="495" t="s">
        <v>40</v>
      </c>
      <c r="C1033" s="44" t="s">
        <v>884</v>
      </c>
      <c r="D1033" s="492"/>
      <c r="E1033" s="495" t="s">
        <v>20</v>
      </c>
      <c r="F1033" s="44" t="s">
        <v>2150</v>
      </c>
      <c r="G1033" s="495" t="s">
        <v>184</v>
      </c>
      <c r="H1033" s="492">
        <v>61.53237</v>
      </c>
      <c r="I1033" s="492">
        <v>1</v>
      </c>
      <c r="J1033" s="495">
        <v>61.53237</v>
      </c>
      <c r="K1033" s="495">
        <v>61.53237</v>
      </c>
      <c r="L1033" s="495">
        <v>1</v>
      </c>
      <c r="M1033" s="495">
        <v>61.53237</v>
      </c>
      <c r="N1033" s="6" t="s">
        <v>2151</v>
      </c>
      <c r="O1033" s="493">
        <v>45800</v>
      </c>
      <c r="P1033" s="33" t="str">
        <f>HYPERLINK("https://my.zakupivli.pro/remote/dispatcher/state_purchase_view/59641745", "UA-2025-05-23-009263-a")</f>
        <v>UA-2025-05-23-009263-a</v>
      </c>
      <c r="Q1033" s="495">
        <v>61.53237</v>
      </c>
      <c r="R1033" s="495">
        <v>1</v>
      </c>
      <c r="S1033" s="495">
        <v>61.53237</v>
      </c>
      <c r="T1033" s="496">
        <v>45800</v>
      </c>
      <c r="U1033" s="492"/>
      <c r="V1033" s="495" t="s">
        <v>59</v>
      </c>
    </row>
    <row r="1034" spans="1:22" ht="62.4" x14ac:dyDescent="0.3">
      <c r="A1034" s="497">
        <v>1028</v>
      </c>
      <c r="B1034" s="497" t="s">
        <v>1150</v>
      </c>
      <c r="C1034" s="44" t="s">
        <v>1400</v>
      </c>
      <c r="D1034" s="497"/>
      <c r="E1034" s="497" t="s">
        <v>75</v>
      </c>
      <c r="F1034" s="225" t="s">
        <v>2152</v>
      </c>
      <c r="G1034" s="497" t="s">
        <v>1149</v>
      </c>
      <c r="H1034" s="119">
        <v>75</v>
      </c>
      <c r="I1034" s="497">
        <v>1</v>
      </c>
      <c r="J1034" s="119">
        <v>75</v>
      </c>
      <c r="K1034" s="119">
        <v>75</v>
      </c>
      <c r="L1034" s="497">
        <v>1</v>
      </c>
      <c r="M1034" s="119">
        <v>75</v>
      </c>
      <c r="N1034" s="6" t="s">
        <v>2153</v>
      </c>
      <c r="O1034" s="498">
        <v>45803</v>
      </c>
      <c r="P1034" s="33" t="str">
        <f>HYPERLINK("https://my.zakupivli.pro/remote/dispatcher/state_purchase_view/59662837", "UA-2025-05-26-004827-a")</f>
        <v>UA-2025-05-26-004827-a</v>
      </c>
      <c r="Q1034" s="119">
        <v>75</v>
      </c>
      <c r="R1034" s="497">
        <v>1</v>
      </c>
      <c r="S1034" s="119">
        <v>75</v>
      </c>
      <c r="T1034" s="498">
        <v>45800</v>
      </c>
      <c r="U1034" s="497"/>
      <c r="V1034" s="497" t="s">
        <v>59</v>
      </c>
    </row>
    <row r="1035" spans="1:22" ht="93.6" x14ac:dyDescent="0.3">
      <c r="A1035" s="500">
        <v>1029</v>
      </c>
      <c r="B1035" s="500" t="s">
        <v>40</v>
      </c>
      <c r="C1035" s="44" t="s">
        <v>41</v>
      </c>
      <c r="D1035" s="500"/>
      <c r="E1035" s="500" t="s">
        <v>20</v>
      </c>
      <c r="F1035" s="44" t="s">
        <v>2154</v>
      </c>
      <c r="G1035" s="500" t="s">
        <v>184</v>
      </c>
      <c r="H1035" s="500">
        <v>740.09612000000004</v>
      </c>
      <c r="I1035" s="500">
        <v>1</v>
      </c>
      <c r="J1035" s="500">
        <v>740.09612000000004</v>
      </c>
      <c r="K1035" s="500">
        <v>740.09612000000004</v>
      </c>
      <c r="L1035" s="500">
        <v>1</v>
      </c>
      <c r="M1035" s="500">
        <v>740.09612000000004</v>
      </c>
      <c r="N1035" s="6" t="s">
        <v>2156</v>
      </c>
      <c r="O1035" s="499">
        <v>45804</v>
      </c>
      <c r="P1035" s="33" t="str">
        <f>HYPERLINK("https://my.zakupivli.pro/remote/dispatcher/state_purchase_view/59692478", "UA-2025-05-27-003751-a")</f>
        <v>UA-2025-05-27-003751-a</v>
      </c>
      <c r="Q1035" s="500">
        <v>740.09612000000004</v>
      </c>
      <c r="R1035" s="500">
        <v>1</v>
      </c>
      <c r="S1035" s="500">
        <v>740.09612000000004</v>
      </c>
      <c r="T1035" s="499">
        <v>45804</v>
      </c>
      <c r="U1035" s="500"/>
      <c r="V1035" s="500" t="s">
        <v>59</v>
      </c>
    </row>
    <row r="1036" spans="1:22" ht="93.6" x14ac:dyDescent="0.3">
      <c r="A1036" s="500">
        <v>1030</v>
      </c>
      <c r="B1036" s="500" t="s">
        <v>40</v>
      </c>
      <c r="C1036" s="44" t="s">
        <v>41</v>
      </c>
      <c r="D1036" s="500"/>
      <c r="E1036" s="500" t="s">
        <v>20</v>
      </c>
      <c r="F1036" s="44" t="s">
        <v>2155</v>
      </c>
      <c r="G1036" s="500" t="s">
        <v>184</v>
      </c>
      <c r="H1036" s="500">
        <v>1038.4562900000001</v>
      </c>
      <c r="I1036" s="500">
        <v>1</v>
      </c>
      <c r="J1036" s="500">
        <v>1038.4562900000001</v>
      </c>
      <c r="K1036" s="500">
        <v>1038.4562900000001</v>
      </c>
      <c r="L1036" s="500">
        <v>1</v>
      </c>
      <c r="M1036" s="500">
        <v>1038.4562900000001</v>
      </c>
      <c r="N1036" s="6" t="s">
        <v>2157</v>
      </c>
      <c r="O1036" s="499">
        <v>45804</v>
      </c>
      <c r="P1036" s="33" t="str">
        <f>HYPERLINK("https://my.zakupivli.pro/remote/dispatcher/state_purchase_view/59688234", "UA-2025-05-27-001919-a")</f>
        <v>UA-2025-05-27-001919-a</v>
      </c>
      <c r="Q1036" s="500">
        <v>1038.4562900000001</v>
      </c>
      <c r="R1036" s="500">
        <v>1</v>
      </c>
      <c r="S1036" s="500">
        <v>1038.4562900000001</v>
      </c>
      <c r="T1036" s="499">
        <v>45804</v>
      </c>
      <c r="U1036" s="500"/>
      <c r="V1036" s="500" t="s">
        <v>59</v>
      </c>
    </row>
    <row r="1037" spans="1:22" ht="62.4" x14ac:dyDescent="0.3">
      <c r="A1037" s="500">
        <v>1031</v>
      </c>
      <c r="B1037" s="500" t="s">
        <v>40</v>
      </c>
      <c r="C1037" s="44" t="s">
        <v>73</v>
      </c>
      <c r="D1037" s="500"/>
      <c r="E1037" s="500" t="s">
        <v>75</v>
      </c>
      <c r="F1037" s="44" t="s">
        <v>2158</v>
      </c>
      <c r="G1037" s="500" t="s">
        <v>184</v>
      </c>
      <c r="H1037" s="500">
        <v>90.812740000000005</v>
      </c>
      <c r="I1037" s="500">
        <v>1</v>
      </c>
      <c r="J1037" s="501">
        <v>90.812740000000005</v>
      </c>
      <c r="K1037" s="501">
        <v>90.812740000000005</v>
      </c>
      <c r="L1037" s="501">
        <v>1</v>
      </c>
      <c r="M1037" s="501">
        <v>90.812740000000005</v>
      </c>
      <c r="N1037" s="6" t="s">
        <v>2159</v>
      </c>
      <c r="O1037" s="502">
        <v>45804</v>
      </c>
      <c r="P1037" s="33" t="str">
        <f>HYPERLINK("https://my.zakupivli.pro/remote/dispatcher/state_purchase_view/59713132", "UA-2025-05-27-012930-a")</f>
        <v>UA-2025-05-27-012930-a</v>
      </c>
      <c r="Q1037" s="501">
        <v>90.812740000000005</v>
      </c>
      <c r="R1037" s="501">
        <v>1</v>
      </c>
      <c r="S1037" s="501">
        <v>90.812740000000005</v>
      </c>
      <c r="T1037" s="499">
        <v>45803</v>
      </c>
      <c r="U1037" s="500"/>
      <c r="V1037" s="501" t="s">
        <v>59</v>
      </c>
    </row>
    <row r="1038" spans="1:22" ht="62.4" x14ac:dyDescent="0.3">
      <c r="A1038" s="503">
        <v>1032</v>
      </c>
      <c r="B1038" s="503" t="s">
        <v>40</v>
      </c>
      <c r="C1038" s="500" t="s">
        <v>73</v>
      </c>
      <c r="D1038" s="500"/>
      <c r="E1038" s="503" t="s">
        <v>75</v>
      </c>
      <c r="F1038" s="500" t="s">
        <v>2200</v>
      </c>
      <c r="G1038" s="503" t="s">
        <v>184</v>
      </c>
      <c r="H1038" s="515">
        <v>46.76914</v>
      </c>
      <c r="I1038" s="503">
        <v>1</v>
      </c>
      <c r="J1038" s="515">
        <v>46.76914</v>
      </c>
      <c r="K1038" s="515">
        <v>46.76914</v>
      </c>
      <c r="L1038" s="503">
        <v>1</v>
      </c>
      <c r="M1038" s="515">
        <v>46.76914</v>
      </c>
      <c r="N1038" s="6" t="s">
        <v>2204</v>
      </c>
      <c r="O1038" s="504">
        <v>45807</v>
      </c>
      <c r="P1038" s="509" t="str">
        <f>HYPERLINK("https://my.zakupivli.pro/remote/dispatcher/state_purchase_view/59790031", "UA-2025-05-30-006154-a")</f>
        <v>UA-2025-05-30-006154-a</v>
      </c>
      <c r="Q1038" s="515">
        <v>46.76914</v>
      </c>
      <c r="R1038" s="500">
        <v>1</v>
      </c>
      <c r="S1038" s="515">
        <v>46.76914</v>
      </c>
      <c r="T1038" s="504">
        <v>45807</v>
      </c>
      <c r="U1038" s="500"/>
      <c r="V1038" s="503" t="s">
        <v>59</v>
      </c>
    </row>
    <row r="1039" spans="1:22" ht="93.6" x14ac:dyDescent="0.3">
      <c r="A1039" s="503">
        <v>1033</v>
      </c>
      <c r="B1039" s="503" t="s">
        <v>40</v>
      </c>
      <c r="C1039" s="500" t="s">
        <v>884</v>
      </c>
      <c r="D1039" s="500"/>
      <c r="E1039" s="503" t="s">
        <v>20</v>
      </c>
      <c r="F1039" s="500" t="s">
        <v>2201</v>
      </c>
      <c r="G1039" s="503" t="s">
        <v>184</v>
      </c>
      <c r="H1039" s="515">
        <v>202.13432</v>
      </c>
      <c r="I1039" s="503">
        <v>1</v>
      </c>
      <c r="J1039" s="515">
        <v>202.13432</v>
      </c>
      <c r="K1039" s="515">
        <v>202.13432</v>
      </c>
      <c r="L1039" s="503">
        <v>1</v>
      </c>
      <c r="M1039" s="515">
        <v>202.13432</v>
      </c>
      <c r="N1039" s="6" t="s">
        <v>2205</v>
      </c>
      <c r="O1039" s="504">
        <v>45807</v>
      </c>
      <c r="P1039" s="509" t="str">
        <f>HYPERLINK("https://my.zakupivli.pro/remote/dispatcher/state_purchase_view/59778258", "UA-2025-05-30-000908-a")</f>
        <v>UA-2025-05-30-000908-a</v>
      </c>
      <c r="Q1039" s="515">
        <v>202.13432</v>
      </c>
      <c r="R1039" s="500">
        <v>1</v>
      </c>
      <c r="S1039" s="515">
        <v>202.13432</v>
      </c>
      <c r="T1039" s="504">
        <v>45806</v>
      </c>
      <c r="U1039" s="500"/>
      <c r="V1039" s="503" t="s">
        <v>59</v>
      </c>
    </row>
    <row r="1040" spans="1:22" ht="93.6" x14ac:dyDescent="0.3">
      <c r="A1040" s="503">
        <v>1034</v>
      </c>
      <c r="B1040" s="503" t="s">
        <v>40</v>
      </c>
      <c r="C1040" s="503" t="s">
        <v>884</v>
      </c>
      <c r="D1040" s="500"/>
      <c r="E1040" s="503" t="s">
        <v>20</v>
      </c>
      <c r="F1040" s="500" t="s">
        <v>2202</v>
      </c>
      <c r="G1040" s="503" t="s">
        <v>184</v>
      </c>
      <c r="H1040" s="515">
        <v>163.13272000000001</v>
      </c>
      <c r="I1040" s="503">
        <v>1</v>
      </c>
      <c r="J1040" s="515">
        <v>163.13272000000001</v>
      </c>
      <c r="K1040" s="515">
        <v>163.13272000000001</v>
      </c>
      <c r="L1040" s="503">
        <v>1</v>
      </c>
      <c r="M1040" s="515">
        <v>163.13272000000001</v>
      </c>
      <c r="N1040" s="6" t="s">
        <v>2206</v>
      </c>
      <c r="O1040" s="504">
        <v>45807</v>
      </c>
      <c r="P1040" s="509" t="str">
        <f>HYPERLINK("https://my.zakupivli.pro/remote/dispatcher/state_purchase_view/59778119", "UA-2025-05-30-000828-a")</f>
        <v>UA-2025-05-30-000828-a</v>
      </c>
      <c r="Q1040" s="515">
        <v>163.13272000000001</v>
      </c>
      <c r="R1040" s="500">
        <v>1</v>
      </c>
      <c r="S1040" s="515">
        <v>163.13272000000001</v>
      </c>
      <c r="T1040" s="504">
        <v>45806</v>
      </c>
      <c r="U1040" s="500"/>
      <c r="V1040" s="503" t="s">
        <v>59</v>
      </c>
    </row>
    <row r="1041" spans="1:22" ht="93.6" x14ac:dyDescent="0.3">
      <c r="A1041" s="503">
        <v>1035</v>
      </c>
      <c r="B1041" s="503" t="s">
        <v>40</v>
      </c>
      <c r="C1041" s="503" t="s">
        <v>884</v>
      </c>
      <c r="D1041" s="500"/>
      <c r="E1041" s="503" t="s">
        <v>20</v>
      </c>
      <c r="F1041" s="500" t="s">
        <v>2203</v>
      </c>
      <c r="G1041" s="503" t="s">
        <v>184</v>
      </c>
      <c r="H1041" s="515">
        <v>408.68150000000003</v>
      </c>
      <c r="I1041" s="503">
        <v>1</v>
      </c>
      <c r="J1041" s="515">
        <v>408.68150000000003</v>
      </c>
      <c r="K1041" s="515">
        <v>408.68150000000003</v>
      </c>
      <c r="L1041" s="503">
        <v>1</v>
      </c>
      <c r="M1041" s="515">
        <v>408.68150000000003</v>
      </c>
      <c r="N1041" s="6" t="s">
        <v>2207</v>
      </c>
      <c r="O1041" s="508">
        <v>45807</v>
      </c>
      <c r="P1041" s="509" t="str">
        <f>HYPERLINK("https://my.zakupivli.pro/remote/dispatcher/state_purchase_view/59777997", "UA-2025-05-30-000803-a")</f>
        <v>UA-2025-05-30-000803-a</v>
      </c>
      <c r="Q1041" s="515">
        <v>408.68150000000003</v>
      </c>
      <c r="R1041" s="500">
        <v>1</v>
      </c>
      <c r="S1041" s="515">
        <v>408.68150000000003</v>
      </c>
      <c r="T1041" s="504">
        <v>45806</v>
      </c>
      <c r="U1041" s="500"/>
      <c r="V1041" s="503" t="s">
        <v>59</v>
      </c>
    </row>
    <row r="1042" spans="1:22" ht="62.4" x14ac:dyDescent="0.3">
      <c r="A1042" s="507">
        <v>1036</v>
      </c>
      <c r="B1042" s="507" t="s">
        <v>40</v>
      </c>
      <c r="C1042" s="500" t="s">
        <v>73</v>
      </c>
      <c r="D1042" s="500"/>
      <c r="E1042" s="507" t="s">
        <v>75</v>
      </c>
      <c r="F1042" s="500" t="s">
        <v>2208</v>
      </c>
      <c r="G1042" s="507" t="s">
        <v>184</v>
      </c>
      <c r="H1042" s="515">
        <v>205.67577</v>
      </c>
      <c r="I1042" s="500">
        <v>1</v>
      </c>
      <c r="J1042" s="515">
        <v>205.67577</v>
      </c>
      <c r="K1042" s="515">
        <v>205.67577</v>
      </c>
      <c r="L1042" s="500">
        <v>1</v>
      </c>
      <c r="M1042" s="515">
        <v>205.67577</v>
      </c>
      <c r="N1042" s="6" t="s">
        <v>2210</v>
      </c>
      <c r="O1042" s="508">
        <v>45811</v>
      </c>
      <c r="P1042" s="509" t="str">
        <f>HYPERLINK("https://my.zakupivli.pro/remote/dispatcher/state_purchase_view/59851810", "UA-2025-06-03-009863-a")</f>
        <v>UA-2025-06-03-009863-a</v>
      </c>
      <c r="Q1042" s="515">
        <v>205.67577</v>
      </c>
      <c r="R1042" s="500">
        <v>1</v>
      </c>
      <c r="S1042" s="515">
        <v>205.67577</v>
      </c>
      <c r="T1042" s="508">
        <v>45811</v>
      </c>
      <c r="U1042" s="500"/>
      <c r="V1042" s="507" t="s">
        <v>59</v>
      </c>
    </row>
    <row r="1043" spans="1:22" ht="78" x14ac:dyDescent="0.3">
      <c r="A1043" s="507">
        <v>1037</v>
      </c>
      <c r="B1043" s="507" t="s">
        <v>40</v>
      </c>
      <c r="C1043" s="507" t="s">
        <v>73</v>
      </c>
      <c r="D1043" s="507"/>
      <c r="E1043" s="507" t="s">
        <v>75</v>
      </c>
      <c r="F1043" s="507" t="s">
        <v>2209</v>
      </c>
      <c r="G1043" s="507" t="s">
        <v>184</v>
      </c>
      <c r="H1043" s="515">
        <v>308.75711000000001</v>
      </c>
      <c r="I1043" s="507">
        <v>1</v>
      </c>
      <c r="J1043" s="515">
        <v>308.75711000000001</v>
      </c>
      <c r="K1043" s="515">
        <v>308.75711000000001</v>
      </c>
      <c r="L1043" s="507">
        <v>1</v>
      </c>
      <c r="M1043" s="515">
        <v>308.75711000000001</v>
      </c>
      <c r="N1043" s="6" t="s">
        <v>2211</v>
      </c>
      <c r="O1043" s="508">
        <v>45811</v>
      </c>
      <c r="P1043" s="509" t="str">
        <f>HYPERLINK("https://my.zakupivli.pro/remote/dispatcher/state_purchase_view/59851081", "UA-2025-06-03-009568-a")</f>
        <v>UA-2025-06-03-009568-a</v>
      </c>
      <c r="Q1043" s="515">
        <v>308.75711000000001</v>
      </c>
      <c r="R1043" s="507">
        <v>1</v>
      </c>
      <c r="S1043" s="515">
        <v>308.75711000000001</v>
      </c>
      <c r="T1043" s="508">
        <v>45811</v>
      </c>
      <c r="U1043" s="507"/>
      <c r="V1043" s="507" t="s">
        <v>59</v>
      </c>
    </row>
    <row r="1044" spans="1:22" ht="62.4" x14ac:dyDescent="0.3">
      <c r="A1044" s="511">
        <v>1038</v>
      </c>
      <c r="B1044" s="511" t="s">
        <v>21</v>
      </c>
      <c r="C1044" s="507" t="s">
        <v>760</v>
      </c>
      <c r="D1044" s="507"/>
      <c r="E1044" s="511" t="s">
        <v>20</v>
      </c>
      <c r="F1044" s="507" t="s">
        <v>2212</v>
      </c>
      <c r="G1044" s="507" t="s">
        <v>186</v>
      </c>
      <c r="H1044" s="515"/>
      <c r="I1044" s="507">
        <v>9</v>
      </c>
      <c r="J1044" s="515">
        <v>83.123999999999995</v>
      </c>
      <c r="K1044" s="515"/>
      <c r="L1044" s="507">
        <v>9</v>
      </c>
      <c r="M1044" s="515">
        <v>83.123999999999995</v>
      </c>
      <c r="N1044" s="6" t="s">
        <v>2213</v>
      </c>
      <c r="O1044" s="510">
        <v>45812</v>
      </c>
      <c r="P1044" s="514" t="str">
        <f>HYPERLINK("https://my.zakupivli.pro/remote/dispatcher/state_purchase_view/59869236", "UA-2025-06-04-003192-a")</f>
        <v>UA-2025-06-04-003192-a</v>
      </c>
      <c r="Q1044" s="515"/>
      <c r="R1044" s="507">
        <v>9</v>
      </c>
      <c r="S1044" s="515">
        <v>83.123999999999995</v>
      </c>
      <c r="T1044" s="510">
        <v>45812</v>
      </c>
      <c r="U1044" s="507"/>
      <c r="V1044" s="511" t="s">
        <v>59</v>
      </c>
    </row>
    <row r="1045" spans="1:22" ht="62.4" x14ac:dyDescent="0.3">
      <c r="A1045" s="511">
        <v>1039</v>
      </c>
      <c r="B1045" s="511" t="s">
        <v>40</v>
      </c>
      <c r="C1045" s="507" t="s">
        <v>73</v>
      </c>
      <c r="D1045" s="507"/>
      <c r="E1045" s="511" t="s">
        <v>75</v>
      </c>
      <c r="F1045" s="507" t="s">
        <v>2214</v>
      </c>
      <c r="G1045" s="511" t="s">
        <v>184</v>
      </c>
      <c r="H1045" s="515">
        <v>166.80641</v>
      </c>
      <c r="I1045" s="507">
        <v>1</v>
      </c>
      <c r="J1045" s="515">
        <v>166.80641</v>
      </c>
      <c r="K1045" s="515">
        <v>166.80641</v>
      </c>
      <c r="L1045" s="507">
        <v>1</v>
      </c>
      <c r="M1045" s="515">
        <v>166.80641</v>
      </c>
      <c r="N1045" s="6" t="s">
        <v>2215</v>
      </c>
      <c r="O1045" s="513">
        <v>45812</v>
      </c>
      <c r="P1045" s="509" t="str">
        <f>HYPERLINK("https://my.zakupivli.pro/remote/dispatcher/state_purchase_view/59864438", "UA-2025-06-04-001086-a")</f>
        <v>UA-2025-06-04-001086-a</v>
      </c>
      <c r="Q1045" s="515">
        <v>166.80641</v>
      </c>
      <c r="R1045" s="507">
        <v>1</v>
      </c>
      <c r="S1045" s="515">
        <v>166.80641</v>
      </c>
      <c r="T1045" s="510">
        <v>45811</v>
      </c>
      <c r="U1045" s="507"/>
      <c r="V1045" s="511" t="s">
        <v>59</v>
      </c>
    </row>
    <row r="1046" spans="1:22" ht="93.6" x14ac:dyDescent="0.3">
      <c r="A1046" s="512">
        <v>1040</v>
      </c>
      <c r="B1046" s="512" t="s">
        <v>40</v>
      </c>
      <c r="C1046" s="507" t="s">
        <v>41</v>
      </c>
      <c r="D1046" s="507"/>
      <c r="E1046" s="512" t="s">
        <v>20</v>
      </c>
      <c r="F1046" s="507" t="s">
        <v>2216</v>
      </c>
      <c r="G1046" s="512" t="s">
        <v>184</v>
      </c>
      <c r="H1046" s="515">
        <v>746.45659999999998</v>
      </c>
      <c r="I1046" s="512">
        <v>1</v>
      </c>
      <c r="J1046" s="515">
        <v>746.45659999999998</v>
      </c>
      <c r="K1046" s="515">
        <v>746.45659999999998</v>
      </c>
      <c r="L1046" s="512">
        <v>1</v>
      </c>
      <c r="M1046" s="515">
        <v>746.45659999999998</v>
      </c>
      <c r="N1046" s="6" t="s">
        <v>2220</v>
      </c>
      <c r="O1046" s="513">
        <v>45813</v>
      </c>
      <c r="P1046" s="509" t="str">
        <f>HYPERLINK("https://my.zakupivli.pro/remote/dispatcher/state_purchase_view/59904811", "UA-2025-06-05-004619-a")</f>
        <v>UA-2025-06-05-004619-a</v>
      </c>
      <c r="Q1046" s="515">
        <v>746.45659999999998</v>
      </c>
      <c r="R1046" s="512">
        <v>1</v>
      </c>
      <c r="S1046" s="515">
        <v>746.45659999999998</v>
      </c>
      <c r="T1046" s="513">
        <v>45813</v>
      </c>
      <c r="U1046" s="507"/>
      <c r="V1046" s="512" t="s">
        <v>59</v>
      </c>
    </row>
    <row r="1047" spans="1:22" ht="62.4" x14ac:dyDescent="0.3">
      <c r="A1047" s="512">
        <v>1041</v>
      </c>
      <c r="B1047" s="512" t="s">
        <v>40</v>
      </c>
      <c r="C1047" s="507" t="s">
        <v>884</v>
      </c>
      <c r="D1047" s="507"/>
      <c r="E1047" s="512" t="s">
        <v>20</v>
      </c>
      <c r="F1047" s="507" t="s">
        <v>2217</v>
      </c>
      <c r="G1047" s="512" t="s">
        <v>184</v>
      </c>
      <c r="H1047" s="515">
        <v>97.23442</v>
      </c>
      <c r="I1047" s="512">
        <v>1</v>
      </c>
      <c r="J1047" s="515">
        <v>97.23442</v>
      </c>
      <c r="K1047" s="515">
        <v>97.23442</v>
      </c>
      <c r="L1047" s="512">
        <v>1</v>
      </c>
      <c r="M1047" s="515">
        <v>97.23442</v>
      </c>
      <c r="N1047" s="6" t="s">
        <v>2221</v>
      </c>
      <c r="O1047" s="513">
        <v>45813</v>
      </c>
      <c r="P1047" s="509" t="str">
        <f>HYPERLINK("https://my.zakupivli.pro/remote/dispatcher/state_purchase_view/59900219", "UA-2025-06-05-002438-a")</f>
        <v>UA-2025-06-05-002438-a</v>
      </c>
      <c r="Q1047" s="515">
        <v>97.23442</v>
      </c>
      <c r="R1047" s="512">
        <v>1</v>
      </c>
      <c r="S1047" s="515">
        <v>97.23442</v>
      </c>
      <c r="T1047" s="508">
        <v>45812</v>
      </c>
      <c r="U1047" s="507"/>
      <c r="V1047" s="512" t="s">
        <v>59</v>
      </c>
    </row>
    <row r="1048" spans="1:22" ht="78" x14ac:dyDescent="0.3">
      <c r="A1048" s="512">
        <v>1042</v>
      </c>
      <c r="B1048" s="512" t="s">
        <v>40</v>
      </c>
      <c r="C1048" s="507" t="s">
        <v>884</v>
      </c>
      <c r="D1048" s="507"/>
      <c r="E1048" s="512" t="s">
        <v>20</v>
      </c>
      <c r="F1048" s="507" t="s">
        <v>2218</v>
      </c>
      <c r="G1048" s="512" t="s">
        <v>184</v>
      </c>
      <c r="H1048" s="515">
        <v>141.28307000000001</v>
      </c>
      <c r="I1048" s="512">
        <v>1</v>
      </c>
      <c r="J1048" s="515">
        <v>141.28307000000001</v>
      </c>
      <c r="K1048" s="515">
        <v>141.28307000000001</v>
      </c>
      <c r="L1048" s="512">
        <v>1</v>
      </c>
      <c r="M1048" s="515">
        <v>141.28307000000001</v>
      </c>
      <c r="N1048" s="6" t="s">
        <v>2222</v>
      </c>
      <c r="O1048" s="513">
        <v>45813</v>
      </c>
      <c r="P1048" s="509" t="str">
        <f>HYPERLINK("https://my.zakupivli.pro/remote/dispatcher/state_purchase_view/59899840", "UA-2025-06-05-002216-a")</f>
        <v>UA-2025-06-05-002216-a</v>
      </c>
      <c r="Q1048" s="515">
        <v>141.28307000000001</v>
      </c>
      <c r="R1048" s="512">
        <v>1</v>
      </c>
      <c r="S1048" s="515">
        <v>141.28307000000001</v>
      </c>
      <c r="T1048" s="513">
        <v>45812</v>
      </c>
      <c r="U1048" s="507"/>
      <c r="V1048" s="512" t="s">
        <v>59</v>
      </c>
    </row>
    <row r="1049" spans="1:22" ht="62.4" x14ac:dyDescent="0.3">
      <c r="A1049" s="512">
        <v>1043</v>
      </c>
      <c r="B1049" s="512" t="s">
        <v>40</v>
      </c>
      <c r="C1049" s="507" t="s">
        <v>41</v>
      </c>
      <c r="D1049" s="507"/>
      <c r="E1049" s="512" t="s">
        <v>20</v>
      </c>
      <c r="F1049" s="507" t="s">
        <v>2219</v>
      </c>
      <c r="G1049" s="512" t="s">
        <v>184</v>
      </c>
      <c r="H1049" s="515">
        <v>85.734560000000002</v>
      </c>
      <c r="I1049" s="512">
        <v>1</v>
      </c>
      <c r="J1049" s="515">
        <v>85.734560000000002</v>
      </c>
      <c r="K1049" s="515">
        <v>85.734560000000002</v>
      </c>
      <c r="L1049" s="512">
        <v>1</v>
      </c>
      <c r="M1049" s="515">
        <v>85.734560000000002</v>
      </c>
      <c r="N1049" s="6" t="s">
        <v>2223</v>
      </c>
      <c r="O1049" s="517">
        <v>45813</v>
      </c>
      <c r="P1049" s="509" t="str">
        <f>HYPERLINK("https://my.zakupivli.pro/remote/dispatcher/state_purchase_view/59899535", "UA-2025-06-05-002120-a")</f>
        <v>UA-2025-06-05-002120-a</v>
      </c>
      <c r="Q1049" s="515">
        <v>85.734560000000002</v>
      </c>
      <c r="R1049" s="512">
        <v>1</v>
      </c>
      <c r="S1049" s="515">
        <v>85.734560000000002</v>
      </c>
      <c r="T1049" s="513">
        <v>45812</v>
      </c>
      <c r="U1049" s="507"/>
      <c r="V1049" s="512" t="s">
        <v>59</v>
      </c>
    </row>
    <row r="1050" spans="1:22" ht="78" x14ac:dyDescent="0.3">
      <c r="A1050" s="520">
        <v>1044</v>
      </c>
      <c r="B1050" s="520" t="s">
        <v>40</v>
      </c>
      <c r="C1050" s="520" t="s">
        <v>884</v>
      </c>
      <c r="D1050" s="520"/>
      <c r="E1050" s="520" t="s">
        <v>20</v>
      </c>
      <c r="F1050" s="520" t="s">
        <v>2224</v>
      </c>
      <c r="G1050" s="520" t="s">
        <v>184</v>
      </c>
      <c r="H1050" s="520">
        <v>107.1581</v>
      </c>
      <c r="I1050" s="507">
        <v>1</v>
      </c>
      <c r="J1050" s="516">
        <v>107.1581</v>
      </c>
      <c r="K1050" s="516">
        <v>107.1581</v>
      </c>
      <c r="L1050" s="507">
        <v>1</v>
      </c>
      <c r="M1050" s="516">
        <v>107.1581</v>
      </c>
      <c r="N1050" s="6" t="s">
        <v>2226</v>
      </c>
      <c r="O1050" s="517">
        <v>45814</v>
      </c>
      <c r="P1050" s="509" t="str">
        <f>HYPERLINK("https://my.zakupivli.pro/remote/dispatcher/state_purchase_view/59941982", "UA-2025-06-06-006809-a")</f>
        <v>UA-2025-06-06-006809-a</v>
      </c>
      <c r="Q1050" s="516">
        <v>107.1581</v>
      </c>
      <c r="R1050" s="507">
        <v>1</v>
      </c>
      <c r="S1050" s="516">
        <v>107.1581</v>
      </c>
      <c r="T1050" s="508">
        <v>45813</v>
      </c>
      <c r="U1050" s="507"/>
      <c r="V1050" s="516" t="s">
        <v>59</v>
      </c>
    </row>
    <row r="1051" spans="1:22" ht="62.4" x14ac:dyDescent="0.3">
      <c r="A1051" s="520">
        <v>1045</v>
      </c>
      <c r="B1051" s="520" t="s">
        <v>40</v>
      </c>
      <c r="C1051" s="520" t="s">
        <v>884</v>
      </c>
      <c r="D1051" s="520"/>
      <c r="E1051" s="520" t="s">
        <v>20</v>
      </c>
      <c r="F1051" s="520" t="s">
        <v>2225</v>
      </c>
      <c r="G1051" s="520" t="s">
        <v>184</v>
      </c>
      <c r="H1051" s="520">
        <v>274.34199999999998</v>
      </c>
      <c r="I1051" s="507">
        <v>1</v>
      </c>
      <c r="J1051" s="516">
        <v>274.34199999999998</v>
      </c>
      <c r="K1051" s="516">
        <v>274.34199999999998</v>
      </c>
      <c r="L1051" s="507">
        <v>1</v>
      </c>
      <c r="M1051" s="516">
        <v>274.34199999999998</v>
      </c>
      <c r="N1051" s="6" t="s">
        <v>2227</v>
      </c>
      <c r="O1051" s="521">
        <v>45814</v>
      </c>
      <c r="P1051" s="526" t="str">
        <f>HYPERLINK("https://my.zakupivli.pro/remote/dispatcher/state_purchase_view/59941599", "UA-2025-06-06-006663-a")</f>
        <v>UA-2025-06-06-006663-a</v>
      </c>
      <c r="Q1051" s="520">
        <v>274.34199999999998</v>
      </c>
      <c r="R1051" s="507">
        <v>1</v>
      </c>
      <c r="S1051" s="516">
        <v>274.34199999999998</v>
      </c>
      <c r="T1051" s="517">
        <v>45813</v>
      </c>
      <c r="U1051" s="507"/>
      <c r="V1051" s="516" t="s">
        <v>59</v>
      </c>
    </row>
    <row r="1052" spans="1:22" ht="90" x14ac:dyDescent="0.3">
      <c r="A1052" s="520">
        <v>1046</v>
      </c>
      <c r="B1052" s="520" t="s">
        <v>40</v>
      </c>
      <c r="C1052" s="525" t="s">
        <v>884</v>
      </c>
      <c r="D1052" s="520"/>
      <c r="E1052" s="520" t="s">
        <v>20</v>
      </c>
      <c r="F1052" s="525" t="s">
        <v>2233</v>
      </c>
      <c r="G1052" s="520" t="s">
        <v>184</v>
      </c>
      <c r="H1052" s="520">
        <v>5483.4449999999997</v>
      </c>
      <c r="I1052" s="520">
        <v>1</v>
      </c>
      <c r="J1052" s="520">
        <v>5483.4449999999997</v>
      </c>
      <c r="K1052" s="520">
        <v>5483.4449999999997</v>
      </c>
      <c r="L1052" s="520">
        <v>1</v>
      </c>
      <c r="M1052" s="520">
        <v>5483.4449999999997</v>
      </c>
      <c r="N1052" s="6" t="s">
        <v>2241</v>
      </c>
      <c r="O1052" s="521">
        <v>45820</v>
      </c>
      <c r="P1052" s="526" t="str">
        <f>HYPERLINK("https://my.zakupivli.pro/remote/dispatcher/state_purchase_view/60071327", "UA-2025-06-12-012234-a")</f>
        <v>UA-2025-06-12-012234-a</v>
      </c>
      <c r="Q1052" s="527"/>
      <c r="R1052" s="527"/>
      <c r="S1052" s="527"/>
      <c r="T1052" s="528"/>
      <c r="U1052" s="527"/>
      <c r="V1052" s="527"/>
    </row>
    <row r="1053" spans="1:22" ht="120" x14ac:dyDescent="0.3">
      <c r="A1053" s="520">
        <v>1047</v>
      </c>
      <c r="B1053" s="520" t="s">
        <v>40</v>
      </c>
      <c r="C1053" s="525" t="s">
        <v>41</v>
      </c>
      <c r="D1053" s="520"/>
      <c r="E1053" s="520" t="s">
        <v>20</v>
      </c>
      <c r="F1053" s="525" t="s">
        <v>2234</v>
      </c>
      <c r="G1053" s="520" t="s">
        <v>184</v>
      </c>
      <c r="H1053" s="520">
        <v>10657.272499999999</v>
      </c>
      <c r="I1053" s="520">
        <v>1</v>
      </c>
      <c r="J1053" s="520">
        <v>10657.272499999999</v>
      </c>
      <c r="K1053" s="520">
        <v>10657.272499999999</v>
      </c>
      <c r="L1053" s="520">
        <v>1</v>
      </c>
      <c r="M1053" s="520">
        <v>10657.272499999999</v>
      </c>
      <c r="N1053" s="6" t="s">
        <v>2242</v>
      </c>
      <c r="O1053" s="521">
        <v>45820</v>
      </c>
      <c r="P1053" s="526" t="str">
        <f>HYPERLINK("https://my.zakupivli.pro/remote/dispatcher/state_purchase_view/60070202", "UA-2025-06-12-011681-a")</f>
        <v>UA-2025-06-12-011681-a</v>
      </c>
      <c r="Q1053" s="527"/>
      <c r="R1053" s="527"/>
      <c r="S1053" s="527"/>
      <c r="T1053" s="528"/>
      <c r="U1053" s="527"/>
      <c r="V1053" s="527"/>
    </row>
    <row r="1054" spans="1:22" ht="105" x14ac:dyDescent="0.3">
      <c r="A1054" s="520">
        <v>1048</v>
      </c>
      <c r="B1054" s="520" t="s">
        <v>40</v>
      </c>
      <c r="C1054" s="525" t="s">
        <v>41</v>
      </c>
      <c r="D1054" s="520"/>
      <c r="E1054" s="520" t="s">
        <v>20</v>
      </c>
      <c r="F1054" s="525" t="s">
        <v>2235</v>
      </c>
      <c r="G1054" s="520" t="s">
        <v>184</v>
      </c>
      <c r="H1054" s="520">
        <v>6530.3549999999996</v>
      </c>
      <c r="I1054" s="520">
        <v>1</v>
      </c>
      <c r="J1054" s="520">
        <v>6530.3549999999996</v>
      </c>
      <c r="K1054" s="520">
        <v>6530.3549999999996</v>
      </c>
      <c r="L1054" s="520">
        <v>1</v>
      </c>
      <c r="M1054" s="520">
        <v>6530.3549999999996</v>
      </c>
      <c r="N1054" s="6" t="s">
        <v>2243</v>
      </c>
      <c r="O1054" s="521">
        <v>45820</v>
      </c>
      <c r="P1054" s="526" t="str">
        <f>HYPERLINK("https://my.zakupivli.pro/remote/dispatcher/state_purchase_view/60068731", "UA-2025-06-12-011075-a")</f>
        <v>UA-2025-06-12-011075-a</v>
      </c>
      <c r="Q1054" s="527"/>
      <c r="R1054" s="527"/>
      <c r="S1054" s="527"/>
      <c r="T1054" s="528"/>
      <c r="U1054" s="527"/>
      <c r="V1054" s="527"/>
    </row>
    <row r="1055" spans="1:22" ht="120" x14ac:dyDescent="0.3">
      <c r="A1055" s="520">
        <v>1049</v>
      </c>
      <c r="B1055" s="520" t="s">
        <v>40</v>
      </c>
      <c r="C1055" s="525" t="s">
        <v>884</v>
      </c>
      <c r="D1055" s="520"/>
      <c r="E1055" s="520" t="s">
        <v>20</v>
      </c>
      <c r="F1055" s="525" t="s">
        <v>2236</v>
      </c>
      <c r="G1055" s="520" t="s">
        <v>184</v>
      </c>
      <c r="H1055" s="520">
        <v>4455.6668330000002</v>
      </c>
      <c r="I1055" s="520">
        <v>1</v>
      </c>
      <c r="J1055" s="520">
        <v>4455.6668330000002</v>
      </c>
      <c r="K1055" s="520">
        <v>4455.6668330000002</v>
      </c>
      <c r="L1055" s="520">
        <v>1</v>
      </c>
      <c r="M1055" s="520">
        <v>4455.6668330000002</v>
      </c>
      <c r="N1055" s="6" t="s">
        <v>2244</v>
      </c>
      <c r="O1055" s="521">
        <v>45820</v>
      </c>
      <c r="P1055" s="526" t="str">
        <f>HYPERLINK("https://my.zakupivli.pro/remote/dispatcher/state_purchase_view/60068496", "UA-2025-06-12-010920-a")</f>
        <v>UA-2025-06-12-010920-a</v>
      </c>
      <c r="Q1055" s="527"/>
      <c r="R1055" s="527"/>
      <c r="S1055" s="527"/>
      <c r="T1055" s="528"/>
      <c r="U1055" s="527"/>
      <c r="V1055" s="527"/>
    </row>
    <row r="1056" spans="1:22" ht="90" x14ac:dyDescent="0.3">
      <c r="A1056" s="520">
        <v>1050</v>
      </c>
      <c r="B1056" s="520" t="s">
        <v>40</v>
      </c>
      <c r="C1056" s="525" t="s">
        <v>884</v>
      </c>
      <c r="D1056" s="520"/>
      <c r="E1056" s="520" t="s">
        <v>20</v>
      </c>
      <c r="F1056" s="525" t="s">
        <v>2228</v>
      </c>
      <c r="G1056" s="520" t="s">
        <v>184</v>
      </c>
      <c r="H1056" s="520">
        <v>827.37414200000001</v>
      </c>
      <c r="I1056" s="520">
        <v>1</v>
      </c>
      <c r="J1056" s="520">
        <v>827.37414200000001</v>
      </c>
      <c r="K1056" s="520">
        <v>827.37414200000001</v>
      </c>
      <c r="L1056" s="520">
        <v>1</v>
      </c>
      <c r="M1056" s="520">
        <v>827.37414200000001</v>
      </c>
      <c r="N1056" s="6" t="s">
        <v>2245</v>
      </c>
      <c r="O1056" s="521">
        <v>45820</v>
      </c>
      <c r="P1056" s="526" t="str">
        <f>HYPERLINK("https://my.zakupivli.pro/remote/dispatcher/state_purchase_view/60064231", "UA-2025-06-12-008984-a")</f>
        <v>UA-2025-06-12-008984-a</v>
      </c>
      <c r="Q1056" s="520">
        <v>827.37414200000001</v>
      </c>
      <c r="R1056" s="520">
        <v>1</v>
      </c>
      <c r="S1056" s="520">
        <v>827.37414200000001</v>
      </c>
      <c r="T1056" s="508">
        <v>45820</v>
      </c>
      <c r="U1056" s="507"/>
      <c r="V1056" s="520" t="s">
        <v>59</v>
      </c>
    </row>
    <row r="1057" spans="1:22" ht="90" x14ac:dyDescent="0.3">
      <c r="A1057" s="520">
        <v>1051</v>
      </c>
      <c r="B1057" s="520" t="s">
        <v>40</v>
      </c>
      <c r="C1057" s="525" t="s">
        <v>884</v>
      </c>
      <c r="D1057" s="520"/>
      <c r="E1057" s="520" t="s">
        <v>20</v>
      </c>
      <c r="F1057" s="525" t="s">
        <v>2229</v>
      </c>
      <c r="G1057" s="520" t="s">
        <v>184</v>
      </c>
      <c r="H1057" s="520">
        <v>78.694450000000003</v>
      </c>
      <c r="I1057" s="520">
        <v>1</v>
      </c>
      <c r="J1057" s="520">
        <v>78.694450000000003</v>
      </c>
      <c r="K1057" s="520">
        <v>78.694450000000003</v>
      </c>
      <c r="L1057" s="520">
        <v>1</v>
      </c>
      <c r="M1057" s="520">
        <v>78.694450000000003</v>
      </c>
      <c r="N1057" s="6" t="s">
        <v>2246</v>
      </c>
      <c r="O1057" s="521">
        <v>45820</v>
      </c>
      <c r="P1057" s="526" t="str">
        <f>HYPERLINK("https://my.zakupivli.pro/remote/dispatcher/state_purchase_view/60063461", "UA-2025-06-12-008628-a")</f>
        <v>UA-2025-06-12-008628-a</v>
      </c>
      <c r="Q1057" s="520">
        <v>78.694450000000003</v>
      </c>
      <c r="R1057" s="520">
        <v>1</v>
      </c>
      <c r="S1057" s="520">
        <v>78.694450000000003</v>
      </c>
      <c r="T1057" s="521">
        <v>45820</v>
      </c>
      <c r="U1057" s="507"/>
      <c r="V1057" s="520" t="s">
        <v>59</v>
      </c>
    </row>
    <row r="1058" spans="1:22" ht="75" x14ac:dyDescent="0.3">
      <c r="A1058" s="520">
        <v>1052</v>
      </c>
      <c r="B1058" s="520" t="s">
        <v>40</v>
      </c>
      <c r="C1058" s="525" t="s">
        <v>884</v>
      </c>
      <c r="D1058" s="520"/>
      <c r="E1058" s="520" t="s">
        <v>20</v>
      </c>
      <c r="F1058" s="525" t="s">
        <v>2230</v>
      </c>
      <c r="G1058" s="520" t="s">
        <v>184</v>
      </c>
      <c r="H1058" s="520">
        <v>290.64371699999998</v>
      </c>
      <c r="I1058" s="520">
        <v>1</v>
      </c>
      <c r="J1058" s="520">
        <v>290.64371699999998</v>
      </c>
      <c r="K1058" s="520">
        <v>290.64371699999998</v>
      </c>
      <c r="L1058" s="520">
        <v>1</v>
      </c>
      <c r="M1058" s="520">
        <v>290.64371699999998</v>
      </c>
      <c r="N1058" s="6" t="s">
        <v>2247</v>
      </c>
      <c r="O1058" s="521">
        <v>45820</v>
      </c>
      <c r="P1058" s="526" t="str">
        <f>HYPERLINK("https://my.zakupivli.pro/remote/dispatcher/state_purchase_view/60062964", "UA-2025-06-12-008425-a")</f>
        <v>UA-2025-06-12-008425-a</v>
      </c>
      <c r="Q1058" s="520">
        <v>290.64371699999998</v>
      </c>
      <c r="R1058" s="520">
        <v>1</v>
      </c>
      <c r="S1058" s="520">
        <v>290.64371699999998</v>
      </c>
      <c r="T1058" s="521">
        <v>45820</v>
      </c>
      <c r="U1058" s="507"/>
      <c r="V1058" s="520" t="s">
        <v>59</v>
      </c>
    </row>
    <row r="1059" spans="1:22" ht="62.4" x14ac:dyDescent="0.3">
      <c r="A1059" s="520">
        <v>1053</v>
      </c>
      <c r="B1059" s="520" t="s">
        <v>40</v>
      </c>
      <c r="C1059" s="525" t="s">
        <v>73</v>
      </c>
      <c r="D1059" s="520"/>
      <c r="E1059" s="520" t="s">
        <v>75</v>
      </c>
      <c r="F1059" s="525" t="s">
        <v>2231</v>
      </c>
      <c r="G1059" s="520" t="s">
        <v>184</v>
      </c>
      <c r="H1059" s="520">
        <v>132.6986</v>
      </c>
      <c r="I1059" s="520">
        <v>1</v>
      </c>
      <c r="J1059" s="520">
        <v>132.6986</v>
      </c>
      <c r="K1059" s="520">
        <v>132.6986</v>
      </c>
      <c r="L1059" s="520">
        <v>1</v>
      </c>
      <c r="M1059" s="520">
        <v>132.6986</v>
      </c>
      <c r="N1059" s="6" t="s">
        <v>2248</v>
      </c>
      <c r="O1059" s="521">
        <v>45820</v>
      </c>
      <c r="P1059" s="526" t="str">
        <f>HYPERLINK("https://my.zakupivli.pro/remote/dispatcher/state_purchase_view/60047891", "UA-2025-06-12-001850-a")</f>
        <v>UA-2025-06-12-001850-a</v>
      </c>
      <c r="Q1059" s="520">
        <v>132.6986</v>
      </c>
      <c r="R1059" s="520">
        <v>1</v>
      </c>
      <c r="S1059" s="520">
        <v>132.6986</v>
      </c>
      <c r="T1059" s="508">
        <v>45819</v>
      </c>
      <c r="U1059" s="507"/>
      <c r="V1059" s="520" t="s">
        <v>59</v>
      </c>
    </row>
    <row r="1060" spans="1:22" ht="62.4" x14ac:dyDescent="0.3">
      <c r="A1060" s="520">
        <v>1054</v>
      </c>
      <c r="B1060" s="520" t="s">
        <v>40</v>
      </c>
      <c r="C1060" s="525" t="s">
        <v>73</v>
      </c>
      <c r="D1060" s="520"/>
      <c r="E1060" s="520" t="s">
        <v>75</v>
      </c>
      <c r="F1060" s="525" t="s">
        <v>2232</v>
      </c>
      <c r="G1060" s="520" t="s">
        <v>184</v>
      </c>
      <c r="H1060" s="520">
        <v>225.87713299999999</v>
      </c>
      <c r="I1060" s="520">
        <v>1</v>
      </c>
      <c r="J1060" s="520">
        <v>225.87713299999999</v>
      </c>
      <c r="K1060" s="520">
        <v>225.87713299999999</v>
      </c>
      <c r="L1060" s="520">
        <v>1</v>
      </c>
      <c r="M1060" s="520">
        <v>225.87713299999999</v>
      </c>
      <c r="N1060" s="6" t="s">
        <v>2249</v>
      </c>
      <c r="O1060" s="521">
        <v>45820</v>
      </c>
      <c r="P1060" s="526" t="str">
        <f>HYPERLINK("https://my.zakupivli.pro/remote/dispatcher/state_purchase_view/60047433", "UA-2025-06-12-001669-a")</f>
        <v>UA-2025-06-12-001669-a</v>
      </c>
      <c r="Q1060" s="520">
        <v>225.87713299999999</v>
      </c>
      <c r="R1060" s="520">
        <v>1</v>
      </c>
      <c r="S1060" s="520">
        <v>225.87713299999999</v>
      </c>
      <c r="T1060" s="521">
        <v>45819</v>
      </c>
      <c r="U1060" s="507"/>
      <c r="V1060" s="520" t="s">
        <v>59</v>
      </c>
    </row>
    <row r="1061" spans="1:22" ht="105" x14ac:dyDescent="0.3">
      <c r="A1061" s="520">
        <v>1055</v>
      </c>
      <c r="B1061" s="520" t="s">
        <v>40</v>
      </c>
      <c r="C1061" s="525" t="s">
        <v>41</v>
      </c>
      <c r="D1061" s="520"/>
      <c r="E1061" s="520" t="s">
        <v>20</v>
      </c>
      <c r="F1061" s="525" t="s">
        <v>2237</v>
      </c>
      <c r="G1061" s="520" t="s">
        <v>184</v>
      </c>
      <c r="H1061" s="520">
        <v>3017.02</v>
      </c>
      <c r="I1061" s="520">
        <v>1</v>
      </c>
      <c r="J1061" s="520">
        <v>3017.02</v>
      </c>
      <c r="K1061" s="520">
        <v>3017.02</v>
      </c>
      <c r="L1061" s="520">
        <v>1</v>
      </c>
      <c r="M1061" s="520">
        <v>3017.02</v>
      </c>
      <c r="N1061" s="6" t="s">
        <v>2250</v>
      </c>
      <c r="O1061" s="521">
        <v>45820</v>
      </c>
      <c r="P1061" s="526" t="str">
        <f>HYPERLINK("https://my.zakupivli.pro/remote/dispatcher/state_purchase_view/60044483", "UA-2025-06-12-000344-a")</f>
        <v>UA-2025-06-12-000344-a</v>
      </c>
      <c r="Q1061" s="527"/>
      <c r="R1061" s="527"/>
      <c r="S1061" s="527"/>
      <c r="T1061" s="528"/>
      <c r="U1061" s="527"/>
      <c r="V1061" s="527"/>
    </row>
    <row r="1062" spans="1:22" ht="90" x14ac:dyDescent="0.3">
      <c r="A1062" s="520">
        <v>1056</v>
      </c>
      <c r="B1062" s="520" t="s">
        <v>40</v>
      </c>
      <c r="C1062" s="525" t="s">
        <v>884</v>
      </c>
      <c r="D1062" s="520"/>
      <c r="E1062" s="520" t="s">
        <v>20</v>
      </c>
      <c r="F1062" s="525" t="s">
        <v>2238</v>
      </c>
      <c r="G1062" s="520" t="s">
        <v>184</v>
      </c>
      <c r="H1062" s="520">
        <v>2438.3141700000001</v>
      </c>
      <c r="I1062" s="520">
        <v>1</v>
      </c>
      <c r="J1062" s="520">
        <v>2438.3141700000001</v>
      </c>
      <c r="K1062" s="520">
        <v>2438.3141700000001</v>
      </c>
      <c r="L1062" s="520">
        <v>1</v>
      </c>
      <c r="M1062" s="520">
        <v>2438.3141700000001</v>
      </c>
      <c r="N1062" s="6" t="s">
        <v>2251</v>
      </c>
      <c r="O1062" s="521">
        <v>45820</v>
      </c>
      <c r="P1062" s="526" t="str">
        <f>HYPERLINK("https://my.zakupivli.pro/remote/dispatcher/state_purchase_view/60044375", "UA-2025-06-12-000284-a")</f>
        <v>UA-2025-06-12-000284-a</v>
      </c>
      <c r="Q1062" s="527"/>
      <c r="R1062" s="527"/>
      <c r="S1062" s="527"/>
      <c r="T1062" s="528"/>
      <c r="U1062" s="527"/>
      <c r="V1062" s="527"/>
    </row>
    <row r="1063" spans="1:22" ht="105" x14ac:dyDescent="0.3">
      <c r="A1063" s="520">
        <v>1057</v>
      </c>
      <c r="B1063" s="520" t="s">
        <v>40</v>
      </c>
      <c r="C1063" s="525" t="s">
        <v>41</v>
      </c>
      <c r="D1063" s="520"/>
      <c r="E1063" s="520" t="s">
        <v>20</v>
      </c>
      <c r="F1063" s="525" t="s">
        <v>2239</v>
      </c>
      <c r="G1063" s="520" t="s">
        <v>184</v>
      </c>
      <c r="H1063" s="520">
        <v>6338.2674999999999</v>
      </c>
      <c r="I1063" s="520">
        <v>1</v>
      </c>
      <c r="J1063" s="520">
        <v>6338.2674999999999</v>
      </c>
      <c r="K1063" s="520">
        <v>6338.2674999999999</v>
      </c>
      <c r="L1063" s="520">
        <v>1</v>
      </c>
      <c r="M1063" s="520">
        <v>6338.2674999999999</v>
      </c>
      <c r="N1063" s="6" t="s">
        <v>2252</v>
      </c>
      <c r="O1063" s="521">
        <v>45820</v>
      </c>
      <c r="P1063" s="526" t="str">
        <f>HYPERLINK("https://my.zakupivli.pro/remote/dispatcher/state_purchase_view/60044361", "UA-2025-06-12-000279-a")</f>
        <v>UA-2025-06-12-000279-a</v>
      </c>
      <c r="Q1063" s="527"/>
      <c r="R1063" s="527"/>
      <c r="S1063" s="527"/>
      <c r="T1063" s="528"/>
      <c r="U1063" s="527"/>
      <c r="V1063" s="527"/>
    </row>
    <row r="1064" spans="1:22" ht="105" x14ac:dyDescent="0.3">
      <c r="A1064" s="520">
        <v>1058</v>
      </c>
      <c r="B1064" s="520" t="s">
        <v>40</v>
      </c>
      <c r="C1064" s="525" t="s">
        <v>884</v>
      </c>
      <c r="D1064" s="520"/>
      <c r="E1064" s="520" t="s">
        <v>20</v>
      </c>
      <c r="F1064" s="525" t="s">
        <v>2240</v>
      </c>
      <c r="G1064" s="520" t="s">
        <v>184</v>
      </c>
      <c r="H1064" s="520">
        <v>14608.5708</v>
      </c>
      <c r="I1064" s="520">
        <v>1</v>
      </c>
      <c r="J1064" s="520">
        <v>14608.5708</v>
      </c>
      <c r="K1064" s="520">
        <v>14608.5708</v>
      </c>
      <c r="L1064" s="520">
        <v>1</v>
      </c>
      <c r="M1064" s="520">
        <v>14608.5708</v>
      </c>
      <c r="N1064" s="6" t="s">
        <v>2253</v>
      </c>
      <c r="O1064" s="521">
        <v>45820</v>
      </c>
      <c r="P1064" s="526" t="str">
        <f>HYPERLINK("https://my.zakupivli.pro/remote/dispatcher/state_purchase_view/60044037", "UA-2025-06-12-000131-a")</f>
        <v>UA-2025-06-12-000131-a</v>
      </c>
      <c r="Q1064" s="527"/>
      <c r="R1064" s="527"/>
      <c r="S1064" s="527"/>
      <c r="T1064" s="528"/>
      <c r="U1064" s="527"/>
      <c r="V1064" s="527"/>
    </row>
    <row r="1065" spans="1:22" x14ac:dyDescent="0.3">
      <c r="A1065" s="507"/>
      <c r="B1065" s="507"/>
      <c r="C1065" s="507"/>
      <c r="D1065" s="507"/>
      <c r="E1065" s="507"/>
      <c r="F1065" s="507"/>
      <c r="G1065" s="507"/>
      <c r="H1065" s="507"/>
      <c r="I1065" s="507"/>
      <c r="J1065" s="507"/>
      <c r="K1065" s="507"/>
      <c r="L1065" s="507"/>
      <c r="M1065" s="507"/>
      <c r="N1065" s="507"/>
      <c r="O1065" s="521"/>
      <c r="P1065" s="520"/>
      <c r="Q1065" s="520"/>
      <c r="R1065" s="507"/>
      <c r="S1065" s="507"/>
      <c r="T1065" s="508"/>
      <c r="U1065" s="507"/>
      <c r="V1065" s="507"/>
    </row>
    <row r="1066" spans="1:22" x14ac:dyDescent="0.3">
      <c r="A1066" s="507"/>
      <c r="B1066" s="507"/>
      <c r="C1066" s="507"/>
      <c r="D1066" s="507"/>
      <c r="E1066" s="507"/>
      <c r="F1066" s="507"/>
      <c r="G1066" s="507"/>
      <c r="H1066" s="507"/>
      <c r="I1066" s="507"/>
      <c r="J1066" s="507"/>
      <c r="K1066" s="507"/>
      <c r="L1066" s="507"/>
      <c r="M1066" s="507"/>
      <c r="N1066" s="507"/>
      <c r="O1066" s="508"/>
      <c r="P1066" s="507"/>
      <c r="Q1066" s="507"/>
      <c r="R1066" s="507"/>
      <c r="S1066" s="507"/>
      <c r="T1066" s="508"/>
      <c r="U1066" s="507"/>
      <c r="V1066" s="507"/>
    </row>
    <row r="1067" spans="1:22" x14ac:dyDescent="0.3">
      <c r="A1067" s="507"/>
      <c r="B1067" s="507"/>
      <c r="C1067" s="507"/>
      <c r="D1067" s="507"/>
      <c r="E1067" s="507"/>
      <c r="F1067" s="507"/>
      <c r="G1067" s="507"/>
      <c r="H1067" s="507"/>
      <c r="I1067" s="507"/>
      <c r="J1067" s="507"/>
      <c r="K1067" s="507"/>
      <c r="L1067" s="507"/>
      <c r="M1067" s="507"/>
      <c r="N1067" s="507"/>
      <c r="O1067" s="508"/>
      <c r="P1067" s="507"/>
      <c r="Q1067" s="507"/>
      <c r="R1067" s="507"/>
      <c r="S1067" s="507"/>
      <c r="T1067" s="508"/>
      <c r="U1067" s="507"/>
      <c r="V1067" s="507"/>
    </row>
    <row r="1068" spans="1:22" x14ac:dyDescent="0.3">
      <c r="A1068" s="507"/>
      <c r="B1068" s="507"/>
      <c r="C1068" s="507"/>
      <c r="D1068" s="507"/>
      <c r="E1068" s="507"/>
      <c r="F1068" s="507"/>
      <c r="G1068" s="507"/>
      <c r="H1068" s="507"/>
      <c r="I1068" s="507"/>
      <c r="J1068" s="507"/>
      <c r="K1068" s="507"/>
      <c r="L1068" s="507"/>
      <c r="M1068" s="507"/>
      <c r="N1068" s="507"/>
      <c r="O1068" s="508"/>
      <c r="P1068" s="507"/>
      <c r="Q1068" s="507"/>
      <c r="R1068" s="507"/>
      <c r="S1068" s="507"/>
      <c r="T1068" s="508"/>
      <c r="U1068" s="507"/>
      <c r="V1068" s="507"/>
    </row>
    <row r="1069" spans="1:22" x14ac:dyDescent="0.3">
      <c r="A1069" s="507"/>
      <c r="B1069" s="507"/>
      <c r="C1069" s="507"/>
      <c r="D1069" s="507"/>
      <c r="E1069" s="507"/>
      <c r="F1069" s="507"/>
      <c r="G1069" s="507"/>
      <c r="H1069" s="507"/>
      <c r="I1069" s="507"/>
      <c r="J1069" s="507"/>
      <c r="K1069" s="507"/>
      <c r="L1069" s="507"/>
      <c r="M1069" s="507"/>
      <c r="N1069" s="507"/>
      <c r="O1069" s="508"/>
      <c r="P1069" s="507"/>
      <c r="Q1069" s="507"/>
      <c r="R1069" s="507"/>
      <c r="S1069" s="507"/>
      <c r="T1069" s="508"/>
      <c r="U1069" s="507"/>
      <c r="V1069" s="507"/>
    </row>
    <row r="1070" spans="1:22" x14ac:dyDescent="0.3">
      <c r="A1070" s="507"/>
      <c r="B1070" s="507"/>
      <c r="C1070" s="507"/>
      <c r="D1070" s="507"/>
      <c r="E1070" s="507"/>
      <c r="F1070" s="507"/>
      <c r="G1070" s="507"/>
      <c r="H1070" s="507"/>
      <c r="I1070" s="507"/>
      <c r="J1070" s="507"/>
      <c r="K1070" s="507"/>
      <c r="L1070" s="507"/>
      <c r="M1070" s="507"/>
      <c r="N1070" s="507"/>
      <c r="O1070" s="508"/>
      <c r="P1070" s="507"/>
      <c r="Q1070" s="507"/>
      <c r="R1070" s="507"/>
      <c r="S1070" s="507"/>
      <c r="T1070" s="508"/>
      <c r="U1070" s="507"/>
      <c r="V1070" s="507"/>
    </row>
    <row r="1071" spans="1:22" x14ac:dyDescent="0.3">
      <c r="A1071" s="507"/>
      <c r="B1071" s="507"/>
      <c r="C1071" s="507"/>
      <c r="D1071" s="507"/>
      <c r="E1071" s="507"/>
      <c r="F1071" s="507"/>
      <c r="G1071" s="507"/>
      <c r="H1071" s="507"/>
      <c r="I1071" s="507"/>
      <c r="J1071" s="507"/>
      <c r="K1071" s="507"/>
      <c r="L1071" s="507"/>
      <c r="M1071" s="507"/>
      <c r="N1071" s="507"/>
      <c r="O1071" s="508"/>
      <c r="P1071" s="507"/>
      <c r="Q1071" s="507"/>
      <c r="R1071" s="507"/>
      <c r="S1071" s="507"/>
      <c r="T1071" s="508"/>
      <c r="U1071" s="507"/>
      <c r="V1071" s="507"/>
    </row>
    <row r="1072" spans="1:22" x14ac:dyDescent="0.3">
      <c r="A1072" s="507"/>
      <c r="B1072" s="507"/>
      <c r="C1072" s="507"/>
      <c r="D1072" s="507"/>
      <c r="E1072" s="507"/>
      <c r="F1072" s="507"/>
      <c r="G1072" s="507"/>
      <c r="H1072" s="507"/>
      <c r="I1072" s="507"/>
      <c r="J1072" s="507"/>
      <c r="K1072" s="507"/>
      <c r="L1072" s="507"/>
      <c r="M1072" s="507"/>
      <c r="N1072" s="507"/>
      <c r="O1072" s="508"/>
      <c r="P1072" s="507"/>
      <c r="Q1072" s="507"/>
      <c r="R1072" s="507"/>
      <c r="S1072" s="507"/>
      <c r="T1072" s="508"/>
      <c r="U1072" s="507"/>
      <c r="V1072" s="507"/>
    </row>
    <row r="1073" spans="1:22" x14ac:dyDescent="0.3">
      <c r="A1073" s="507"/>
      <c r="B1073" s="507"/>
      <c r="C1073" s="507"/>
      <c r="D1073" s="507"/>
      <c r="E1073" s="507"/>
      <c r="F1073" s="507"/>
      <c r="G1073" s="507"/>
      <c r="H1073" s="507"/>
      <c r="I1073" s="507"/>
      <c r="J1073" s="507"/>
      <c r="K1073" s="507"/>
      <c r="L1073" s="507"/>
      <c r="M1073" s="507"/>
      <c r="N1073" s="507"/>
      <c r="O1073" s="508"/>
      <c r="P1073" s="507"/>
      <c r="Q1073" s="507"/>
      <c r="R1073" s="507"/>
      <c r="S1073" s="507"/>
      <c r="T1073" s="508"/>
      <c r="U1073" s="507"/>
      <c r="V1073" s="507"/>
    </row>
    <row r="1074" spans="1:22" x14ac:dyDescent="0.3">
      <c r="A1074" s="507"/>
      <c r="B1074" s="507"/>
      <c r="C1074" s="507"/>
      <c r="D1074" s="507"/>
      <c r="E1074" s="507"/>
      <c r="F1074" s="507"/>
      <c r="G1074" s="507"/>
      <c r="H1074" s="507"/>
      <c r="I1074" s="507"/>
      <c r="J1074" s="507"/>
      <c r="K1074" s="507"/>
      <c r="L1074" s="507"/>
      <c r="M1074" s="507"/>
      <c r="N1074" s="507"/>
      <c r="O1074" s="508"/>
      <c r="P1074" s="507"/>
      <c r="Q1074" s="507"/>
      <c r="R1074" s="507"/>
      <c r="S1074" s="507"/>
      <c r="T1074" s="508"/>
      <c r="U1074" s="507"/>
      <c r="V1074" s="507"/>
    </row>
    <row r="1075" spans="1:22" x14ac:dyDescent="0.3">
      <c r="A1075" s="507"/>
      <c r="B1075" s="507"/>
      <c r="C1075" s="507"/>
      <c r="D1075" s="507"/>
      <c r="E1075" s="507"/>
      <c r="F1075" s="507"/>
      <c r="G1075" s="507"/>
      <c r="H1075" s="507"/>
      <c r="I1075" s="507"/>
      <c r="J1075" s="507"/>
      <c r="K1075" s="507"/>
      <c r="L1075" s="507"/>
      <c r="M1075" s="507"/>
      <c r="N1075" s="507"/>
      <c r="O1075" s="508"/>
      <c r="P1075" s="507"/>
      <c r="Q1075" s="507"/>
      <c r="R1075" s="507"/>
      <c r="S1075" s="507"/>
      <c r="T1075" s="508"/>
      <c r="U1075" s="507"/>
      <c r="V1075" s="507"/>
    </row>
  </sheetData>
  <sortState ref="A5:V204">
    <sortCondition ref="O4"/>
  </sortState>
  <mergeCells count="17"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  <hyperlink ref="P1038" r:id="rId2043" display="https://my.zakupivli.pro/remote/dispatcher/state_purchase_view/59790031" xr:uid="{83E893EF-B50C-47A4-994A-2296A84879FF}"/>
    <hyperlink ref="P1039" r:id="rId2044" display="https://my.zakupivli.pro/remote/dispatcher/state_purchase_view/59778258" xr:uid="{3FDCE25F-FA29-443D-A4A6-5DBBB9FE3682}"/>
    <hyperlink ref="P1040" r:id="rId2045" display="https://my.zakupivli.pro/remote/dispatcher/state_purchase_view/59778119" xr:uid="{A41D16B4-FE57-42CD-B83D-EBAB2F249997}"/>
    <hyperlink ref="P1041" r:id="rId2046" display="https://my.zakupivli.pro/remote/dispatcher/state_purchase_view/59777997" xr:uid="{824DCCF4-2420-4899-BCB1-38734CFF99B0}"/>
    <hyperlink ref="N1038" r:id="rId2047" xr:uid="{083C075B-3A54-4A52-86E1-2B7EFA54DB92}"/>
    <hyperlink ref="N1039" r:id="rId2048" xr:uid="{938EAB6D-1947-46F0-8F1D-3CCB914FEF6E}"/>
    <hyperlink ref="N1040" r:id="rId2049" xr:uid="{BFA1DBF9-9022-46E2-9DC7-52DC2EA1DCEC}"/>
    <hyperlink ref="N1041" r:id="rId2050" xr:uid="{5FED89F6-700C-4528-B17C-7594BBC3007C}"/>
    <hyperlink ref="P1042" r:id="rId2051" display="https://my.zakupivli.pro/remote/dispatcher/state_purchase_view/59851810" xr:uid="{0D56A361-19FE-4A84-B31D-B1D8676E4107}"/>
    <hyperlink ref="P1043" r:id="rId2052" display="https://my.zakupivli.pro/remote/dispatcher/state_purchase_view/59851081" xr:uid="{C17C8DA9-08BC-4E80-B76F-F61FE88EBC05}"/>
    <hyperlink ref="N1042" r:id="rId2053" xr:uid="{A40ECC81-E695-4323-9BD1-3FFCFEA99691}"/>
    <hyperlink ref="N1043" r:id="rId2054" xr:uid="{64A0592C-9856-4F40-977A-EF2AC3E79830}"/>
    <hyperlink ref="N1044" r:id="rId2055" xr:uid="{CDF94B0E-318B-45EE-996E-F5E7C53F23DC}"/>
    <hyperlink ref="P1044" r:id="rId2056" display="https://my.zakupivli.pro/remote/dispatcher/state_purchase_view/59869236" xr:uid="{61E00504-98B5-4B3B-BC62-D0852A1493F2}"/>
    <hyperlink ref="P1045" r:id="rId2057" display="https://my.zakupivli.pro/remote/dispatcher/state_purchase_view/59864438" xr:uid="{5D9477B9-2296-4C9D-BC34-85D3870301EC}"/>
    <hyperlink ref="N1045" r:id="rId2058" xr:uid="{4F1383EE-A05A-4904-8EE9-AE226D260763}"/>
    <hyperlink ref="P1046" r:id="rId2059" display="https://my.zakupivli.pro/remote/dispatcher/state_purchase_view/59904811" xr:uid="{6080BB22-0247-4F17-8BD2-742322B5B18B}"/>
    <hyperlink ref="P1047" r:id="rId2060" display="https://my.zakupivli.pro/remote/dispatcher/state_purchase_view/59900219" xr:uid="{B5601B76-AE35-48DE-A40A-427C43923D8B}"/>
    <hyperlink ref="P1048" r:id="rId2061" display="https://my.zakupivli.pro/remote/dispatcher/state_purchase_view/59899840" xr:uid="{D30B7D20-900F-4793-888E-2B7C21A0AE00}"/>
    <hyperlink ref="P1049" r:id="rId2062" display="https://my.zakupivli.pro/remote/dispatcher/state_purchase_view/59899535" xr:uid="{09A97715-8A13-4491-B68A-163B7D433CF7}"/>
    <hyperlink ref="N1046" r:id="rId2063" xr:uid="{2B604CF3-8C82-46E9-B99C-88377CA60726}"/>
    <hyperlink ref="N1047" r:id="rId2064" xr:uid="{645D9959-2B2D-4E6F-B0B1-A2A3849B89DB}"/>
    <hyperlink ref="N1048" r:id="rId2065" xr:uid="{52A28351-9EF3-4FDF-A58D-A1789855921E}"/>
    <hyperlink ref="N1049" r:id="rId2066" xr:uid="{4D796333-93FB-4067-B88D-DF2BBAD4AC63}"/>
    <hyperlink ref="P1050" r:id="rId2067" display="https://my.zakupivli.pro/remote/dispatcher/state_purchase_view/59941982" xr:uid="{F1B34852-D099-4AEA-8F38-B91718DCF756}"/>
    <hyperlink ref="P1051" r:id="rId2068" display="https://my.zakupivli.pro/remote/dispatcher/state_purchase_view/59941599" xr:uid="{0C5C5F50-3ABA-4332-9D8A-26BF896C98D2}"/>
    <hyperlink ref="N1050" r:id="rId2069" xr:uid="{EB204B96-6D29-4E54-BCEB-3C8C252195DE}"/>
    <hyperlink ref="N1051" r:id="rId2070" xr:uid="{DA99439B-01E1-4CBC-8BD6-B47D3DBCFE98}"/>
    <hyperlink ref="P1052" r:id="rId2071" display="https://my.zakupivli.pro/remote/dispatcher/state_purchase_view/60071327" xr:uid="{4AB56FF3-47A7-47A5-9AC7-294BB19DD207}"/>
    <hyperlink ref="P1053" r:id="rId2072" display="https://my.zakupivli.pro/remote/dispatcher/state_purchase_view/60070202" xr:uid="{954E5BCE-CF44-471C-93E3-FDEC98B1405C}"/>
    <hyperlink ref="P1054" r:id="rId2073" display="https://my.zakupivli.pro/remote/dispatcher/state_purchase_view/60068731" xr:uid="{5CA7D5F6-7E1B-4E99-9E86-7E002766DD83}"/>
    <hyperlink ref="P1055" r:id="rId2074" display="https://my.zakupivli.pro/remote/dispatcher/state_purchase_view/60068496" xr:uid="{7761815C-AF8D-4170-BD60-5AA71B09D70E}"/>
    <hyperlink ref="P1056" r:id="rId2075" display="https://my.zakupivli.pro/remote/dispatcher/state_purchase_view/60064231" xr:uid="{AF69FDAC-04AB-4869-9C93-5D57321D47D5}"/>
    <hyperlink ref="P1057" r:id="rId2076" display="https://my.zakupivli.pro/remote/dispatcher/state_purchase_view/60063461" xr:uid="{FA4BCC9E-ED6C-4416-BA0B-42B475980ED4}"/>
    <hyperlink ref="P1058" r:id="rId2077" display="https://my.zakupivli.pro/remote/dispatcher/state_purchase_view/60062964" xr:uid="{A55C6069-409C-45E3-9774-C1A29F786418}"/>
    <hyperlink ref="P1059" r:id="rId2078" display="https://my.zakupivli.pro/remote/dispatcher/state_purchase_view/60047891" xr:uid="{82D4F40D-811A-4397-9ED5-8BF44454150D}"/>
    <hyperlink ref="P1060" r:id="rId2079" display="https://my.zakupivli.pro/remote/dispatcher/state_purchase_view/60047433" xr:uid="{929DE5AD-6F2B-4C46-8D3F-489613CFBC9C}"/>
    <hyperlink ref="P1061" r:id="rId2080" display="https://my.zakupivli.pro/remote/dispatcher/state_purchase_view/60044483" xr:uid="{F366744D-94DD-4618-BADB-31003435F766}"/>
    <hyperlink ref="P1062" r:id="rId2081" display="https://my.zakupivli.pro/remote/dispatcher/state_purchase_view/60044375" xr:uid="{A4A22018-9D14-4C13-8404-BE92D23CC4A2}"/>
    <hyperlink ref="P1063" r:id="rId2082" display="https://my.zakupivli.pro/remote/dispatcher/state_purchase_view/60044361" xr:uid="{D8FE11C7-3CDF-4190-A3A2-7771CD58C0FC}"/>
    <hyperlink ref="P1064" r:id="rId2083" display="https://my.zakupivli.pro/remote/dispatcher/state_purchase_view/60044037" xr:uid="{8C5318A1-22C0-44A5-8776-10BE08C68942}"/>
    <hyperlink ref="N1052" r:id="rId2084" xr:uid="{40928A83-1027-40C4-8320-2391B607FE75}"/>
    <hyperlink ref="N1053" r:id="rId2085" xr:uid="{121F603A-A9E0-48C3-B2F1-5561D515BF26}"/>
    <hyperlink ref="N1054" r:id="rId2086" xr:uid="{41EB5ED0-7BA9-4B99-B19E-7FC362251587}"/>
    <hyperlink ref="N1055" r:id="rId2087" xr:uid="{6A078221-576A-41A6-AB93-9DEF74F3743F}"/>
    <hyperlink ref="N1056" r:id="rId2088" xr:uid="{B715C837-563A-459B-873F-5F4A44D4A72B}"/>
    <hyperlink ref="N1057" r:id="rId2089" xr:uid="{E73ACC75-C0E1-4897-B916-E064EE56F55F}"/>
    <hyperlink ref="N1058" r:id="rId2090" xr:uid="{FE52E33E-F8F4-47DE-B158-CFC7AF17AF5B}"/>
    <hyperlink ref="N1059" r:id="rId2091" xr:uid="{A359EC13-DB9A-4DBE-A78D-227293F94BF8}"/>
    <hyperlink ref="N1060" r:id="rId2092" xr:uid="{8AD2EF8D-20BC-4C05-A743-5CE2C1E3D84F}"/>
    <hyperlink ref="N1061" r:id="rId2093" xr:uid="{B7D63338-EBD4-4D27-9313-761E97DC8A78}"/>
    <hyperlink ref="N1062" r:id="rId2094" xr:uid="{C2D9EAA6-3730-4EFA-A58A-6ABB1727FD29}"/>
    <hyperlink ref="N1063" r:id="rId2095" xr:uid="{1021C1D4-A19E-4DAD-9B65-B66609C0D634}"/>
    <hyperlink ref="N1064" r:id="rId2096" xr:uid="{0DD61F22-5D79-47C8-B718-2FBEE296D19D}"/>
  </hyperlinks>
  <pageMargins left="0.7" right="0.7" top="0.75" bottom="0.75" header="0.3" footer="0.3"/>
  <pageSetup paperSize="9" scale="34" orientation="landscape" r:id="rId20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2025-06-13T11:35:31Z</dcterms:modified>
</cp:coreProperties>
</file>